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055" windowHeight="8445" firstSheet="3" activeTab="5"/>
  </bookViews>
  <sheets>
    <sheet name="By Kingdom" sheetId="1" r:id="rId1"/>
    <sheet name="By Habitat" sheetId="2" r:id="rId2"/>
    <sheet name="Invasives " sheetId="3" r:id="rId3"/>
    <sheet name="Kelsey Breakdowns Total" sheetId="4" r:id="rId4"/>
    <sheet name="Kelsey Breakdowns Marine" sheetId="5" r:id="rId5"/>
    <sheet name="Kelsey Breakdown Terrestrial" sheetId="6" r:id="rId6"/>
    <sheet name="Kelsey SUMMARIES" sheetId="7" r:id="rId7"/>
    <sheet name="KelseyINVASIVES" sheetId="8" r:id="rId8"/>
  </sheets>
  <calcPr calcId="125725"/>
</workbook>
</file>

<file path=xl/calcChain.xml><?xml version="1.0" encoding="utf-8"?>
<calcChain xmlns="http://schemas.openxmlformats.org/spreadsheetml/2006/main">
  <c r="H3" i="8"/>
  <c r="G3"/>
  <c r="L3"/>
  <c r="K3"/>
  <c r="D3"/>
  <c r="C3"/>
  <c r="B3"/>
  <c r="C15"/>
  <c r="D7"/>
  <c r="A3"/>
  <c r="M20" i="4"/>
  <c r="I2"/>
  <c r="C4" i="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3"/>
  <c r="X21" i="7"/>
  <c r="X20"/>
  <c r="X19"/>
  <c r="O2" i="5"/>
  <c r="L6" i="7"/>
  <c r="K7"/>
  <c r="L5" s="1"/>
  <c r="W3" i="6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"/>
  <c r="H12"/>
  <c r="H13"/>
  <c r="H14"/>
  <c r="H15"/>
  <c r="H16"/>
  <c r="H17"/>
  <c r="H18"/>
  <c r="H19"/>
  <c r="H20"/>
  <c r="H21"/>
  <c r="H22"/>
  <c r="H23"/>
  <c r="H3"/>
  <c r="H4"/>
  <c r="H5"/>
  <c r="H6"/>
  <c r="H7"/>
  <c r="H8"/>
  <c r="H9"/>
  <c r="H10"/>
  <c r="H11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"/>
  <c r="V3" i="5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  <c r="G29" i="6"/>
  <c r="G28"/>
  <c r="G27"/>
  <c r="G26"/>
  <c r="C28"/>
  <c r="C27"/>
  <c r="C26"/>
  <c r="B29"/>
  <c r="E29"/>
  <c r="H30" i="5"/>
  <c r="H29"/>
  <c r="H27"/>
  <c r="F30"/>
  <c r="D29"/>
  <c r="D28"/>
  <c r="D27"/>
  <c r="B30"/>
  <c r="C33" i="4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"/>
  <c r="M3"/>
  <c r="M4"/>
  <c r="M5"/>
  <c r="M6"/>
  <c r="M7"/>
  <c r="M8"/>
  <c r="M9"/>
  <c r="M10"/>
  <c r="M11"/>
  <c r="M12"/>
  <c r="M13"/>
  <c r="M14"/>
  <c r="M15"/>
  <c r="M16"/>
  <c r="M17"/>
  <c r="M18"/>
  <c r="M19"/>
  <c r="M21"/>
  <c r="M22"/>
  <c r="M23"/>
  <c r="M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E23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"/>
  <c r="A28"/>
  <c r="A26"/>
  <c r="A24"/>
  <c r="A22"/>
  <c r="A20"/>
  <c r="A18"/>
  <c r="A15"/>
  <c r="A13"/>
  <c r="A11"/>
  <c r="A9"/>
  <c r="A7"/>
  <c r="A3"/>
  <c r="H9" i="1"/>
  <c r="I9"/>
  <c r="J9"/>
  <c r="D9"/>
  <c r="E9"/>
  <c r="C9"/>
  <c r="L8" i="2"/>
  <c r="K8"/>
  <c r="J8"/>
  <c r="H8"/>
  <c r="I8"/>
  <c r="G8"/>
  <c r="F14"/>
  <c r="F8"/>
  <c r="E14"/>
  <c r="E8"/>
  <c r="B14"/>
  <c r="D14"/>
  <c r="D8"/>
  <c r="C8"/>
  <c r="B8"/>
  <c r="M9" i="1"/>
  <c r="L9"/>
  <c r="K9"/>
  <c r="G9"/>
</calcChain>
</file>

<file path=xl/sharedStrings.xml><?xml version="1.0" encoding="utf-8"?>
<sst xmlns="http://schemas.openxmlformats.org/spreadsheetml/2006/main" count="359" uniqueCount="201">
  <si>
    <t>Vertebrates</t>
  </si>
  <si>
    <t>Total</t>
  </si>
  <si>
    <t>Invertebrates</t>
  </si>
  <si>
    <t>Fish</t>
  </si>
  <si>
    <t>Mammals</t>
  </si>
  <si>
    <t>Reptiles</t>
  </si>
  <si>
    <t>Native</t>
  </si>
  <si>
    <t>Plants (not including bacteria or pathogens)</t>
  </si>
  <si>
    <t>Endemic Endangered</t>
  </si>
  <si>
    <t>Native Endangered</t>
  </si>
  <si>
    <t>Natural Habitat Invasives</t>
  </si>
  <si>
    <t>Invasive (pests and weeds)</t>
  </si>
  <si>
    <t>Myna</t>
  </si>
  <si>
    <t>Cats, Rats, Goats</t>
  </si>
  <si>
    <t>Vines, weeds and trees</t>
  </si>
  <si>
    <t>Comments</t>
  </si>
  <si>
    <t>Native Extinctions</t>
  </si>
  <si>
    <t>Endemic Extinctions</t>
  </si>
  <si>
    <t xml:space="preserve"> Existing Endemics to Cooks</t>
  </si>
  <si>
    <t xml:space="preserve">Birds </t>
  </si>
  <si>
    <t>Introduced (including domesticated)</t>
  </si>
  <si>
    <t>Endemic Seriously Endangered</t>
  </si>
  <si>
    <t>Native Seriously Endangered</t>
  </si>
  <si>
    <t xml:space="preserve">Snails </t>
  </si>
  <si>
    <t>all birds</t>
  </si>
  <si>
    <t>Terrestrial Only (non-aquatic)</t>
  </si>
  <si>
    <t>Endemic</t>
  </si>
  <si>
    <t>Introduced</t>
  </si>
  <si>
    <t>Habitat Invasive</t>
  </si>
  <si>
    <t>Endemic Extinct</t>
  </si>
  <si>
    <t>Native Extinct</t>
  </si>
  <si>
    <t>Lowlands</t>
  </si>
  <si>
    <t>Rarotonga Mountains</t>
  </si>
  <si>
    <t>Wetlands</t>
  </si>
  <si>
    <t>Freshwater</t>
  </si>
  <si>
    <t>Marine (land based)</t>
  </si>
  <si>
    <t>Not including bacteria, viruses or pathogens</t>
  </si>
  <si>
    <t>Total Terrestrial</t>
  </si>
  <si>
    <t>Marine and Land Marine</t>
  </si>
  <si>
    <t>Near shore marine</t>
  </si>
  <si>
    <t>Deepbottom Inshore</t>
  </si>
  <si>
    <t>Offshore</t>
  </si>
  <si>
    <t>other (including marine birds)</t>
  </si>
  <si>
    <t>Invasives Present under management</t>
  </si>
  <si>
    <t>Invasives Eradicated</t>
  </si>
  <si>
    <t>Not including viruses and pathogens</t>
  </si>
  <si>
    <t>African Snail,  Cane Toad, Coconut Beetle, Queensland Fruitly</t>
  </si>
  <si>
    <t>Invasives Intercepted</t>
  </si>
  <si>
    <t>Maritime Earwig, Lettuce Aphid</t>
  </si>
  <si>
    <t xml:space="preserve">Existing Native </t>
  </si>
  <si>
    <t>Total Existing Species Only</t>
  </si>
  <si>
    <t>Total Existing AND Extinct Species</t>
  </si>
  <si>
    <t>(extinct species only native and exotic); database also verifies 43</t>
  </si>
  <si>
    <t>4 erroneous record, absent</t>
  </si>
  <si>
    <t>All PLANT like organisms (4 kingdoms)</t>
  </si>
  <si>
    <t>(existing species only)</t>
  </si>
  <si>
    <t>Bacteria, Protozoa, Algae, Fugi</t>
  </si>
  <si>
    <t>Mosses</t>
  </si>
  <si>
    <t>Ferns and relatives</t>
  </si>
  <si>
    <t>Flowering plants and gymnosperms</t>
  </si>
  <si>
    <t>(above matches with C2)</t>
  </si>
  <si>
    <t>trees (excluding tree ferns)</t>
  </si>
  <si>
    <t>trees and shrubs</t>
  </si>
  <si>
    <t>(above Total TREES, from the flowering plants and gymnospersms)</t>
  </si>
  <si>
    <t>(above trees make up 62% of flowering plants and gymnosperms category)</t>
  </si>
  <si>
    <t>All ANIMALS (1 kingdom)</t>
  </si>
  <si>
    <t>(all ANIMALS 64% total species)</t>
  </si>
  <si>
    <t>(all PLANTS 36% total species)</t>
  </si>
  <si>
    <t>All INVERTEBRATES</t>
  </si>
  <si>
    <t>Sponges, corals, anemones, jellyfishes</t>
  </si>
  <si>
    <t>Worms</t>
  </si>
  <si>
    <t>Shellfishes, Octopusses</t>
  </si>
  <si>
    <t>Crabs, Lobsters</t>
  </si>
  <si>
    <t>Insects and Relatives</t>
  </si>
  <si>
    <t>Seastars, urchins, cucumbers</t>
  </si>
  <si>
    <t>**this doesn't agree with C11 All Invertebrates (85 extra, which is WORMS)</t>
  </si>
  <si>
    <t>All VERTEBRATES and relatives</t>
  </si>
  <si>
    <t>(above matches with C10)</t>
  </si>
  <si>
    <t>)</t>
  </si>
  <si>
    <t>(VERTEBRATES 29% All ANIMALS)</t>
  </si>
  <si>
    <t>(INVERTEBRATES 71% All ANIMALS)</t>
  </si>
  <si>
    <t>Fishes, Sharks, Rays</t>
  </si>
  <si>
    <t>Reptiles, Frogs</t>
  </si>
  <si>
    <t>Birds</t>
  </si>
  <si>
    <t>Reptiles, Birds, Mammals</t>
  </si>
  <si>
    <t>**this doesn't agree with C18 All VERTEBRATES missing 3 which are unaccounted for</t>
  </si>
  <si>
    <t>**and likewise with the above figure with the previous red statement</t>
  </si>
  <si>
    <t>Total Extinct Species Only (native and exotic)</t>
  </si>
  <si>
    <t>Endemic (CI only)</t>
  </si>
  <si>
    <t>*Reptiles, Frogs often turtles are in the equation.  Worthwhile looking at any native, endemic eg turtles to CI</t>
  </si>
  <si>
    <t>Endangered</t>
  </si>
  <si>
    <t>*separate Marine, Terrestrial and Total, and compare marine and terrestrial totals to total</t>
  </si>
  <si>
    <t>Mountains</t>
  </si>
  <si>
    <t>Total Marine Species</t>
  </si>
  <si>
    <t>Nearshore (lagoon, reefslope, deepbottom)</t>
  </si>
  <si>
    <t>Deepbottom only (typically below 50m)</t>
  </si>
  <si>
    <t>Oceanic or offshore typically</t>
  </si>
  <si>
    <t>%TotalSpp Endangered</t>
  </si>
  <si>
    <t>%MarineSppEndangered</t>
  </si>
  <si>
    <t>%TerrestrialSpp</t>
  </si>
  <si>
    <t>%Wetlands</t>
  </si>
  <si>
    <t>%Lowlands</t>
  </si>
  <si>
    <t>%Mountains</t>
  </si>
  <si>
    <t>%Endangered</t>
  </si>
  <si>
    <t>%EndemicEndangered</t>
  </si>
  <si>
    <t>%Ntotal</t>
  </si>
  <si>
    <t>%Nendangered</t>
  </si>
  <si>
    <t>%Etotal</t>
  </si>
  <si>
    <t>%Itotal</t>
  </si>
  <si>
    <t>%Eintroduced</t>
  </si>
  <si>
    <t>%EnExtinct</t>
  </si>
  <si>
    <t>%Nextinct</t>
  </si>
  <si>
    <t>%Iextinct</t>
  </si>
  <si>
    <t>%TotalMarine</t>
  </si>
  <si>
    <t>%Ttotal</t>
  </si>
  <si>
    <t>%EndangeredTotal</t>
  </si>
  <si>
    <t>ENDANGERED</t>
  </si>
  <si>
    <t>%Endemic</t>
  </si>
  <si>
    <t>%Native</t>
  </si>
  <si>
    <t>%Eextinct</t>
  </si>
  <si>
    <t>%Introduced</t>
  </si>
  <si>
    <t>%Introd</t>
  </si>
  <si>
    <t>SUMMARIES</t>
  </si>
  <si>
    <t>%TotalSppEndangered</t>
  </si>
  <si>
    <t>%TerrestrialSppEndangered</t>
  </si>
  <si>
    <t>%Nearshore</t>
  </si>
  <si>
    <t>%Deepwater</t>
  </si>
  <si>
    <t>%Offshore</t>
  </si>
  <si>
    <t>Total Existing Spp</t>
  </si>
  <si>
    <t>Endangered Total Spp</t>
  </si>
  <si>
    <t>Total Spp</t>
  </si>
  <si>
    <t>Total Marine</t>
  </si>
  <si>
    <t>Group</t>
  </si>
  <si>
    <t>Total number of known living species</t>
  </si>
  <si>
    <t>Number of introduced species</t>
  </si>
  <si>
    <t>Number of known living, native species</t>
  </si>
  <si>
    <t>Number (% of native species) endemic to Cook Islands</t>
  </si>
  <si>
    <t>Number currently threatened or endangered (% total living species)</t>
  </si>
  <si>
    <t>Terrestrial</t>
  </si>
  <si>
    <t>Plants</t>
  </si>
  <si>
    <t>Marine</t>
  </si>
  <si>
    <t>by habitat and by species</t>
  </si>
  <si>
    <t>Total, Introduced, Native, Endemic to CI, Threatened</t>
  </si>
  <si>
    <t xml:space="preserve"> (graphs for each of these, so two total, plus the table below should be solid for figures)</t>
  </si>
  <si>
    <t>*if possible also add in a graphic for IUCN red list, and a few important photos of some of the species..</t>
  </si>
  <si>
    <t>33 (2%)</t>
  </si>
  <si>
    <t>37 (4%)</t>
  </si>
  <si>
    <t>6 (7%)</t>
  </si>
  <si>
    <t>1 (1%)</t>
  </si>
  <si>
    <t>4 (&lt;1%)</t>
  </si>
  <si>
    <t>12 (2%)</t>
  </si>
  <si>
    <t>Habitat</t>
  </si>
  <si>
    <t>Mountains on Rarotonga</t>
  </si>
  <si>
    <t>Nearshore (Lagoon, Reefslope, Deepbottom)</t>
  </si>
  <si>
    <t>Total existing species</t>
  </si>
  <si>
    <t>Introduced species</t>
  </si>
  <si>
    <t>Native species</t>
  </si>
  <si>
    <t>Endemic to Cook Islands</t>
  </si>
  <si>
    <t>Threatened (total)</t>
  </si>
  <si>
    <t>Species</t>
  </si>
  <si>
    <t>%Total</t>
  </si>
  <si>
    <t>Invasive (Pests and Weeds) ALL</t>
  </si>
  <si>
    <t>Invasives (most serious)</t>
  </si>
  <si>
    <t>Natural Habitat Invasives (all)</t>
  </si>
  <si>
    <t>NHI (most serious)</t>
  </si>
  <si>
    <t>NHI (harmful to plants in NH)</t>
  </si>
  <si>
    <t>NHI (harmful to animals in NH)</t>
  </si>
  <si>
    <t>NHI (taking space in natural habitats)</t>
  </si>
  <si>
    <t>Agricultural Invasives (all)</t>
  </si>
  <si>
    <t>AI (most serious)</t>
  </si>
  <si>
    <t>AI (harmful to agricultural and domestic plants)</t>
  </si>
  <si>
    <t>AI(harmful to agricultural and domestic animals)</t>
  </si>
  <si>
    <t>AI (taking space in agricultural areas)</t>
  </si>
  <si>
    <t>AI (parasites and pathogens on plants)</t>
  </si>
  <si>
    <t>AI (parasites and pathogens on animals)</t>
  </si>
  <si>
    <t>Aquatic Invasives (any)</t>
  </si>
  <si>
    <t>Aq I most serious</t>
  </si>
  <si>
    <t>1 (COT)</t>
  </si>
  <si>
    <t>Dwelling Invasives (any)</t>
  </si>
  <si>
    <t>DI most serious</t>
  </si>
  <si>
    <t>Home garden invasives any</t>
  </si>
  <si>
    <t>HGI most serious</t>
  </si>
  <si>
    <t>pg3</t>
  </si>
  <si>
    <t>pg2</t>
  </si>
  <si>
    <t>pg1</t>
  </si>
  <si>
    <t>GIASI Partnership Gateway</t>
  </si>
  <si>
    <t>Invasive alien species information services Cook Islands</t>
  </si>
  <si>
    <t>Global Invasive Species Database</t>
  </si>
  <si>
    <t>(Global Invasive Alien Species Information Partnership (GIASIPartnership))</t>
  </si>
  <si>
    <t>includes data from 3 sources: Invasive Species Compendium (ISC); Global Invasive Species Database (GISD); Data from GBIF Network (Global Biodiversity Information Facility)</t>
  </si>
  <si>
    <t>Total Existing Species CI</t>
  </si>
  <si>
    <t>All</t>
  </si>
  <si>
    <t>Natural Habitat</t>
  </si>
  <si>
    <t>Agricultural</t>
  </si>
  <si>
    <t>Aquatic</t>
  </si>
  <si>
    <t>Dwelling</t>
  </si>
  <si>
    <t>Home Garden</t>
  </si>
  <si>
    <t>ALL (pests and weeds)</t>
  </si>
  <si>
    <t>Most serious</t>
  </si>
  <si>
    <t>Harmful to plants</t>
  </si>
  <si>
    <t>Harmful to animals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</si>
</sst>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66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0" fontId="7" fillId="0" borderId="0" xfId="0" applyFont="1"/>
    <xf numFmtId="0" fontId="8" fillId="0" borderId="0" xfId="0" applyFont="1"/>
    <xf numFmtId="9" fontId="0" fillId="0" borderId="0" xfId="1" applyFont="1"/>
    <xf numFmtId="9" fontId="9" fillId="0" borderId="0" xfId="1" applyFont="1"/>
    <xf numFmtId="0" fontId="6" fillId="0" borderId="0" xfId="0" applyFont="1"/>
    <xf numFmtId="0" fontId="0" fillId="0" borderId="0" xfId="0" applyFont="1"/>
    <xf numFmtId="0" fontId="10" fillId="0" borderId="0" xfId="0" applyFont="1"/>
    <xf numFmtId="9" fontId="6" fillId="0" borderId="0" xfId="1" applyFont="1"/>
    <xf numFmtId="9" fontId="0" fillId="2" borderId="0" xfId="1" applyFont="1" applyFill="1"/>
    <xf numFmtId="0" fontId="0" fillId="0" borderId="0" xfId="1" applyNumberFormat="1" applyFont="1"/>
    <xf numFmtId="0" fontId="0" fillId="0" borderId="0" xfId="0" applyNumberFormat="1" applyFont="1"/>
    <xf numFmtId="0" fontId="0" fillId="0" borderId="0" xfId="0" applyNumberFormat="1"/>
    <xf numFmtId="9" fontId="6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'By Kingdom'!$B$1</c:f>
              <c:strCache>
                <c:ptCount val="1"/>
                <c:pt idx="0">
                  <c:v> Existing Endemics to Cooks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Kingdom'!$B$2:$B$9</c:f>
              <c:numCache>
                <c:formatCode>General</c:formatCode>
                <c:ptCount val="8"/>
                <c:pt idx="0">
                  <c:v>33</c:v>
                </c:pt>
                <c:pt idx="1">
                  <c:v>39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90</c:v>
                </c:pt>
              </c:numCache>
            </c:numRef>
          </c:val>
        </c:ser>
        <c:ser>
          <c:idx val="1"/>
          <c:order val="1"/>
          <c:tx>
            <c:strRef>
              <c:f>'By Kingdom'!$G$1</c:f>
              <c:strCache>
                <c:ptCount val="1"/>
                <c:pt idx="0">
                  <c:v>Existing Native 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Kingdom'!$G$2:$G$9</c:f>
              <c:numCache>
                <c:formatCode>General</c:formatCode>
                <c:ptCount val="8"/>
                <c:pt idx="0">
                  <c:v>498</c:v>
                </c:pt>
                <c:pt idx="1">
                  <c:v>1341</c:v>
                </c:pt>
                <c:pt idx="2">
                  <c:v>750</c:v>
                </c:pt>
                <c:pt idx="3">
                  <c:v>70</c:v>
                </c:pt>
                <c:pt idx="4">
                  <c:v>5</c:v>
                </c:pt>
                <c:pt idx="5">
                  <c:v>25</c:v>
                </c:pt>
                <c:pt idx="6">
                  <c:v>647</c:v>
                </c:pt>
                <c:pt idx="7">
                  <c:v>2589</c:v>
                </c:pt>
              </c:numCache>
            </c:numRef>
          </c:val>
        </c:ser>
        <c:axId val="58157312"/>
        <c:axId val="58171392"/>
      </c:barChart>
      <c:catAx>
        <c:axId val="58157312"/>
        <c:scaling>
          <c:orientation val="minMax"/>
        </c:scaling>
        <c:axPos val="b"/>
        <c:tickLblPos val="nextTo"/>
        <c:crossAx val="58171392"/>
        <c:crosses val="autoZero"/>
        <c:auto val="1"/>
        <c:lblAlgn val="ctr"/>
        <c:lblOffset val="100"/>
      </c:catAx>
      <c:valAx>
        <c:axId val="58171392"/>
        <c:scaling>
          <c:orientation val="minMax"/>
        </c:scaling>
        <c:axPos val="l"/>
        <c:majorGridlines/>
        <c:numFmt formatCode="General" sourceLinked="1"/>
        <c:tickLblPos val="nextTo"/>
        <c:crossAx val="581573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'By Kingdom'!$B$1</c:f>
              <c:strCache>
                <c:ptCount val="1"/>
                <c:pt idx="0">
                  <c:v> Existing Endemics to Cooks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Kingdom'!$B$2:$B$9</c:f>
              <c:numCache>
                <c:formatCode>General</c:formatCode>
                <c:ptCount val="8"/>
                <c:pt idx="0">
                  <c:v>33</c:v>
                </c:pt>
                <c:pt idx="1">
                  <c:v>39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90</c:v>
                </c:pt>
              </c:numCache>
            </c:numRef>
          </c:val>
        </c:ser>
        <c:ser>
          <c:idx val="1"/>
          <c:order val="1"/>
          <c:tx>
            <c:strRef>
              <c:f>'By Kingdom'!$C$1</c:f>
              <c:strCache>
                <c:ptCount val="1"/>
                <c:pt idx="0">
                  <c:v>Endemic Extinctions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Kingdom'!$C$2:$C$9</c:f>
              <c:numCache>
                <c:formatCode>General</c:formatCode>
                <c:ptCount val="8"/>
                <c:pt idx="0">
                  <c:v>1</c:v>
                </c:pt>
                <c:pt idx="1">
                  <c:v>16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'By Kingdom'!$D$1</c:f>
              <c:strCache>
                <c:ptCount val="1"/>
                <c:pt idx="0">
                  <c:v>Endemic Endangered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Kingdom'!$D$2:$D$9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</c:ser>
        <c:ser>
          <c:idx val="3"/>
          <c:order val="3"/>
          <c:tx>
            <c:strRef>
              <c:f>'By Kingdom'!$E$1</c:f>
              <c:strCache>
                <c:ptCount val="1"/>
                <c:pt idx="0">
                  <c:v>Endemic Seriously Endangered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Kingdom'!$E$2:$E$9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</c:ser>
        <c:axId val="59532800"/>
        <c:axId val="59534336"/>
      </c:barChart>
      <c:catAx>
        <c:axId val="59532800"/>
        <c:scaling>
          <c:orientation val="minMax"/>
        </c:scaling>
        <c:axPos val="b"/>
        <c:tickLblPos val="nextTo"/>
        <c:crossAx val="59534336"/>
        <c:crosses val="autoZero"/>
        <c:auto val="1"/>
        <c:lblAlgn val="ctr"/>
        <c:lblOffset val="100"/>
      </c:catAx>
      <c:valAx>
        <c:axId val="59534336"/>
        <c:scaling>
          <c:orientation val="minMax"/>
        </c:scaling>
        <c:axPos val="l"/>
        <c:majorGridlines/>
        <c:numFmt formatCode="General" sourceLinked="1"/>
        <c:tickLblPos val="nextTo"/>
        <c:crossAx val="59532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0"/>
          <c:tx>
            <c:strRef>
              <c:f>'By Kingdom'!$G$1</c:f>
              <c:strCache>
                <c:ptCount val="1"/>
                <c:pt idx="0">
                  <c:v>Existing Native 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Kingdom'!$G$2:$G$9</c:f>
              <c:numCache>
                <c:formatCode>General</c:formatCode>
                <c:ptCount val="8"/>
                <c:pt idx="0">
                  <c:v>498</c:v>
                </c:pt>
                <c:pt idx="1">
                  <c:v>1341</c:v>
                </c:pt>
                <c:pt idx="2">
                  <c:v>750</c:v>
                </c:pt>
                <c:pt idx="3">
                  <c:v>70</c:v>
                </c:pt>
                <c:pt idx="4">
                  <c:v>5</c:v>
                </c:pt>
                <c:pt idx="5">
                  <c:v>25</c:v>
                </c:pt>
                <c:pt idx="6">
                  <c:v>647</c:v>
                </c:pt>
                <c:pt idx="7">
                  <c:v>2589</c:v>
                </c:pt>
              </c:numCache>
            </c:numRef>
          </c:val>
        </c:ser>
        <c:ser>
          <c:idx val="2"/>
          <c:order val="1"/>
          <c:tx>
            <c:strRef>
              <c:f>'By Kingdom'!$H$1</c:f>
              <c:strCache>
                <c:ptCount val="1"/>
                <c:pt idx="0">
                  <c:v>Native Extinctions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Kingdom'!$H$2:$H$9</c:f>
              <c:numCache>
                <c:formatCode>General</c:formatCode>
                <c:ptCount val="8"/>
                <c:pt idx="0">
                  <c:v>4</c:v>
                </c:pt>
                <c:pt idx="1">
                  <c:v>16</c:v>
                </c:pt>
                <c:pt idx="2">
                  <c:v>8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</c:v>
                </c:pt>
              </c:numCache>
            </c:numRef>
          </c:val>
        </c:ser>
        <c:ser>
          <c:idx val="3"/>
          <c:order val="2"/>
          <c:tx>
            <c:strRef>
              <c:f>'By Kingdom'!$I$1</c:f>
              <c:strCache>
                <c:ptCount val="1"/>
                <c:pt idx="0">
                  <c:v>Native Endangered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Kingdom'!$I$2:$I$9</c:f>
              <c:numCache>
                <c:formatCode>General</c:formatCode>
                <c:ptCount val="8"/>
                <c:pt idx="0">
                  <c:v>68</c:v>
                </c:pt>
                <c:pt idx="1">
                  <c:v>27</c:v>
                </c:pt>
                <c:pt idx="2">
                  <c:v>31</c:v>
                </c:pt>
                <c:pt idx="3">
                  <c:v>20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126</c:v>
                </c:pt>
              </c:numCache>
            </c:numRef>
          </c:val>
        </c:ser>
        <c:ser>
          <c:idx val="4"/>
          <c:order val="3"/>
          <c:tx>
            <c:strRef>
              <c:f>'By Kingdom'!$J$1</c:f>
              <c:strCache>
                <c:ptCount val="1"/>
                <c:pt idx="0">
                  <c:v>Native Seriously Endangered</c:v>
                </c:pt>
              </c:strCache>
            </c:strRef>
          </c:tx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Kingdom'!$J$2:$J$9</c:f>
              <c:numCache>
                <c:formatCode>General</c:formatCode>
                <c:ptCount val="8"/>
                <c:pt idx="0">
                  <c:v>35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58</c:v>
                </c:pt>
              </c:numCache>
            </c:numRef>
          </c:val>
        </c:ser>
        <c:axId val="59544320"/>
        <c:axId val="59545856"/>
      </c:barChart>
      <c:catAx>
        <c:axId val="59544320"/>
        <c:scaling>
          <c:orientation val="minMax"/>
        </c:scaling>
        <c:axPos val="b"/>
        <c:tickLblPos val="nextTo"/>
        <c:crossAx val="59545856"/>
        <c:crosses val="autoZero"/>
        <c:auto val="1"/>
        <c:lblAlgn val="ctr"/>
        <c:lblOffset val="100"/>
      </c:catAx>
      <c:valAx>
        <c:axId val="59545856"/>
        <c:scaling>
          <c:orientation val="minMax"/>
        </c:scaling>
        <c:axPos val="l"/>
        <c:majorGridlines/>
        <c:numFmt formatCode="General" sourceLinked="1"/>
        <c:tickLblPos val="nextTo"/>
        <c:crossAx val="5954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27909011373671"/>
          <c:y val="0.16474737532808401"/>
          <c:w val="0.26238757655293088"/>
          <c:h val="0.52748986704530787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Existing, Introduced, Native, Endemic and Threatened Species by Habitat Type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'Kelsey SUMMARIES'!$L$17</c:f>
              <c:strCache>
                <c:ptCount val="1"/>
                <c:pt idx="0">
                  <c:v>Total existing species</c:v>
                </c:pt>
              </c:strCache>
            </c:strRef>
          </c:tx>
          <c:cat>
            <c:multiLvlStrRef>
              <c:f>'Kelsey SUMMARIES'!$M$15:$R$16</c:f>
              <c:multiLvlStrCache>
                <c:ptCount val="6"/>
                <c:lvl>
                  <c:pt idx="0">
                    <c:v>Wetlands</c:v>
                  </c:pt>
                  <c:pt idx="1">
                    <c:v>Lowlands</c:v>
                  </c:pt>
                  <c:pt idx="2">
                    <c:v>Mountains on Rarotonga</c:v>
                  </c:pt>
                  <c:pt idx="3">
                    <c:v>Nearshore (Lagoon, Reefslope, Deepbottom)</c:v>
                  </c:pt>
                  <c:pt idx="4">
                    <c:v>Deepbottom only (typically below 50m)</c:v>
                  </c:pt>
                  <c:pt idx="5">
                    <c:v>Oceanic or offshore typically</c:v>
                  </c:pt>
                </c:lvl>
                <c:lvl>
                  <c:pt idx="0">
                    <c:v>Terrestrial</c:v>
                  </c:pt>
                  <c:pt idx="3">
                    <c:v>Marine</c:v>
                  </c:pt>
                </c:lvl>
              </c:multiLvlStrCache>
            </c:multiLvlStrRef>
          </c:cat>
          <c:val>
            <c:numRef>
              <c:f>'Kelsey SUMMARIES'!$M$17:$R$17</c:f>
              <c:numCache>
                <c:formatCode>General</c:formatCode>
                <c:ptCount val="6"/>
                <c:pt idx="0">
                  <c:v>35</c:v>
                </c:pt>
                <c:pt idx="1">
                  <c:v>1273</c:v>
                </c:pt>
                <c:pt idx="2">
                  <c:v>331</c:v>
                </c:pt>
                <c:pt idx="3">
                  <c:v>1671</c:v>
                </c:pt>
                <c:pt idx="4">
                  <c:v>45</c:v>
                </c:pt>
                <c:pt idx="5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'Kelsey SUMMARIES'!$L$18</c:f>
              <c:strCache>
                <c:ptCount val="1"/>
                <c:pt idx="0">
                  <c:v>Introduced species</c:v>
                </c:pt>
              </c:strCache>
            </c:strRef>
          </c:tx>
          <c:cat>
            <c:multiLvlStrRef>
              <c:f>'Kelsey SUMMARIES'!$M$15:$R$16</c:f>
              <c:multiLvlStrCache>
                <c:ptCount val="6"/>
                <c:lvl>
                  <c:pt idx="0">
                    <c:v>Wetlands</c:v>
                  </c:pt>
                  <c:pt idx="1">
                    <c:v>Lowlands</c:v>
                  </c:pt>
                  <c:pt idx="2">
                    <c:v>Mountains on Rarotonga</c:v>
                  </c:pt>
                  <c:pt idx="3">
                    <c:v>Nearshore (Lagoon, Reefslope, Deepbottom)</c:v>
                  </c:pt>
                  <c:pt idx="4">
                    <c:v>Deepbottom only (typically below 50m)</c:v>
                  </c:pt>
                  <c:pt idx="5">
                    <c:v>Oceanic or offshore typically</c:v>
                  </c:pt>
                </c:lvl>
                <c:lvl>
                  <c:pt idx="0">
                    <c:v>Terrestrial</c:v>
                  </c:pt>
                  <c:pt idx="3">
                    <c:v>Marine</c:v>
                  </c:pt>
                </c:lvl>
              </c:multiLvlStrCache>
            </c:multiLvlStrRef>
          </c:cat>
          <c:val>
            <c:numRef>
              <c:f>'Kelsey SUMMARIES'!$M$18:$R$18</c:f>
              <c:numCache>
                <c:formatCode>General</c:formatCode>
                <c:ptCount val="6"/>
                <c:pt idx="0">
                  <c:v>24</c:v>
                </c:pt>
                <c:pt idx="1">
                  <c:v>992</c:v>
                </c:pt>
                <c:pt idx="2">
                  <c:v>116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'Kelsey SUMMARIES'!$L$19</c:f>
              <c:strCache>
                <c:ptCount val="1"/>
                <c:pt idx="0">
                  <c:v>Native species</c:v>
                </c:pt>
              </c:strCache>
            </c:strRef>
          </c:tx>
          <c:cat>
            <c:multiLvlStrRef>
              <c:f>'Kelsey SUMMARIES'!$M$15:$R$16</c:f>
              <c:multiLvlStrCache>
                <c:ptCount val="6"/>
                <c:lvl>
                  <c:pt idx="0">
                    <c:v>Wetlands</c:v>
                  </c:pt>
                  <c:pt idx="1">
                    <c:v>Lowlands</c:v>
                  </c:pt>
                  <c:pt idx="2">
                    <c:v>Mountains on Rarotonga</c:v>
                  </c:pt>
                  <c:pt idx="3">
                    <c:v>Nearshore (Lagoon, Reefslope, Deepbottom)</c:v>
                  </c:pt>
                  <c:pt idx="4">
                    <c:v>Deepbottom only (typically below 50m)</c:v>
                  </c:pt>
                  <c:pt idx="5">
                    <c:v>Oceanic or offshore typically</c:v>
                  </c:pt>
                </c:lvl>
                <c:lvl>
                  <c:pt idx="0">
                    <c:v>Terrestrial</c:v>
                  </c:pt>
                  <c:pt idx="3">
                    <c:v>Marine</c:v>
                  </c:pt>
                </c:lvl>
              </c:multiLvlStrCache>
            </c:multiLvlStrRef>
          </c:cat>
          <c:val>
            <c:numRef>
              <c:f>'Kelsey SUMMARIES'!$M$19:$R$19</c:f>
              <c:numCache>
                <c:formatCode>General</c:formatCode>
                <c:ptCount val="6"/>
                <c:pt idx="0">
                  <c:v>11</c:v>
                </c:pt>
                <c:pt idx="1">
                  <c:v>276</c:v>
                </c:pt>
                <c:pt idx="2">
                  <c:v>214</c:v>
                </c:pt>
                <c:pt idx="3">
                  <c:v>1668</c:v>
                </c:pt>
                <c:pt idx="4">
                  <c:v>45</c:v>
                </c:pt>
                <c:pt idx="5">
                  <c:v>101</c:v>
                </c:pt>
              </c:numCache>
            </c:numRef>
          </c:val>
        </c:ser>
        <c:ser>
          <c:idx val="3"/>
          <c:order val="3"/>
          <c:tx>
            <c:strRef>
              <c:f>'Kelsey SUMMARIES'!$L$20</c:f>
              <c:strCache>
                <c:ptCount val="1"/>
                <c:pt idx="0">
                  <c:v>Endemic to Cook Islands</c:v>
                </c:pt>
              </c:strCache>
            </c:strRef>
          </c:tx>
          <c:cat>
            <c:multiLvlStrRef>
              <c:f>'Kelsey SUMMARIES'!$M$15:$R$16</c:f>
              <c:multiLvlStrCache>
                <c:ptCount val="6"/>
                <c:lvl>
                  <c:pt idx="0">
                    <c:v>Wetlands</c:v>
                  </c:pt>
                  <c:pt idx="1">
                    <c:v>Lowlands</c:v>
                  </c:pt>
                  <c:pt idx="2">
                    <c:v>Mountains on Rarotonga</c:v>
                  </c:pt>
                  <c:pt idx="3">
                    <c:v>Nearshore (Lagoon, Reefslope, Deepbottom)</c:v>
                  </c:pt>
                  <c:pt idx="4">
                    <c:v>Deepbottom only (typically below 50m)</c:v>
                  </c:pt>
                  <c:pt idx="5">
                    <c:v>Oceanic or offshore typically</c:v>
                  </c:pt>
                </c:lvl>
                <c:lvl>
                  <c:pt idx="0">
                    <c:v>Terrestrial</c:v>
                  </c:pt>
                  <c:pt idx="3">
                    <c:v>Marine</c:v>
                  </c:pt>
                </c:lvl>
              </c:multiLvlStrCache>
            </c:multiLvlStrRef>
          </c:cat>
          <c:val>
            <c:numRef>
              <c:f>'Kelsey SUMMARIES'!$M$20:$R$20</c:f>
              <c:numCache>
                <c:formatCode>General</c:formatCode>
                <c:ptCount val="6"/>
                <c:pt idx="0">
                  <c:v>0</c:v>
                </c:pt>
                <c:pt idx="1">
                  <c:v>26</c:v>
                </c:pt>
                <c:pt idx="2">
                  <c:v>24</c:v>
                </c:pt>
                <c:pt idx="3">
                  <c:v>12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'Kelsey SUMMARIES'!$L$21</c:f>
              <c:strCache>
                <c:ptCount val="1"/>
                <c:pt idx="0">
                  <c:v>Threatened (total)</c:v>
                </c:pt>
              </c:strCache>
            </c:strRef>
          </c:tx>
          <c:cat>
            <c:multiLvlStrRef>
              <c:f>'Kelsey SUMMARIES'!$M$15:$R$16</c:f>
              <c:multiLvlStrCache>
                <c:ptCount val="6"/>
                <c:lvl>
                  <c:pt idx="0">
                    <c:v>Wetlands</c:v>
                  </c:pt>
                  <c:pt idx="1">
                    <c:v>Lowlands</c:v>
                  </c:pt>
                  <c:pt idx="2">
                    <c:v>Mountains on Rarotonga</c:v>
                  </c:pt>
                  <c:pt idx="3">
                    <c:v>Nearshore (Lagoon, Reefslope, Deepbottom)</c:v>
                  </c:pt>
                  <c:pt idx="4">
                    <c:v>Deepbottom only (typically below 50m)</c:v>
                  </c:pt>
                  <c:pt idx="5">
                    <c:v>Oceanic or offshore typically</c:v>
                  </c:pt>
                </c:lvl>
                <c:lvl>
                  <c:pt idx="0">
                    <c:v>Terrestrial</c:v>
                  </c:pt>
                  <c:pt idx="3">
                    <c:v>Marine</c:v>
                  </c:pt>
                </c:lvl>
              </c:multiLvlStrCache>
            </c:multiLvlStrRef>
          </c:cat>
          <c:val>
            <c:numRef>
              <c:f>'Kelsey SUMMARIES'!$M$21:$R$21</c:f>
              <c:numCache>
                <c:formatCode>General</c:formatCode>
                <c:ptCount val="6"/>
                <c:pt idx="0">
                  <c:v>4</c:v>
                </c:pt>
                <c:pt idx="1">
                  <c:v>69</c:v>
                </c:pt>
                <c:pt idx="2">
                  <c:v>42</c:v>
                </c:pt>
                <c:pt idx="3">
                  <c:v>22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</c:ser>
        <c:axId val="60343424"/>
        <c:axId val="60345344"/>
      </c:barChart>
      <c:catAx>
        <c:axId val="60343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Habitat Type</a:t>
                </a:r>
              </a:p>
            </c:rich>
          </c:tx>
        </c:title>
        <c:tickLblPos val="nextTo"/>
        <c:crossAx val="60345344"/>
        <c:crosses val="autoZero"/>
        <c:auto val="1"/>
        <c:lblAlgn val="ctr"/>
        <c:lblOffset val="100"/>
      </c:catAx>
      <c:valAx>
        <c:axId val="603453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Species</a:t>
                </a:r>
              </a:p>
            </c:rich>
          </c:tx>
        </c:title>
        <c:numFmt formatCode="General" sourceLinked="1"/>
        <c:tickLblPos val="nextTo"/>
        <c:crossAx val="60343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Existing, Introduced, Native, Endemic and Threatened Species by Biological Group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'Kelsey SUMMARIES'!$L$27</c:f>
              <c:strCache>
                <c:ptCount val="1"/>
                <c:pt idx="0">
                  <c:v>Total existing species</c:v>
                </c:pt>
              </c:strCache>
            </c:strRef>
          </c:tx>
          <c:cat>
            <c:multiLvlStrRef>
              <c:f>'Kelsey SUMMARIES'!$M$25:$W$26</c:f>
              <c:multiLvlStrCache>
                <c:ptCount val="11"/>
                <c:lvl>
                  <c:pt idx="0">
                    <c:v>Plants</c:v>
                  </c:pt>
                  <c:pt idx="1">
                    <c:v>Invertebrates</c:v>
                  </c:pt>
                  <c:pt idx="2">
                    <c:v>Reptiles, Frogs</c:v>
                  </c:pt>
                  <c:pt idx="3">
                    <c:v>Birds</c:v>
                  </c:pt>
                  <c:pt idx="4">
                    <c:v>Mammals</c:v>
                  </c:pt>
                  <c:pt idx="5">
                    <c:v>Plants</c:v>
                  </c:pt>
                  <c:pt idx="6">
                    <c:v>Invertebrates</c:v>
                  </c:pt>
                  <c:pt idx="7">
                    <c:v>Fishes, Sharks, Rays</c:v>
                  </c:pt>
                  <c:pt idx="8">
                    <c:v>Reptiles, Frogs</c:v>
                  </c:pt>
                  <c:pt idx="9">
                    <c:v>Birds</c:v>
                  </c:pt>
                  <c:pt idx="10">
                    <c:v>Mammals</c:v>
                  </c:pt>
                </c:lvl>
                <c:lvl>
                  <c:pt idx="0">
                    <c:v>Terrestrial</c:v>
                  </c:pt>
                  <c:pt idx="5">
                    <c:v>Marine</c:v>
                  </c:pt>
                </c:lvl>
              </c:multiLvlStrCache>
            </c:multiLvlStrRef>
          </c:cat>
          <c:val>
            <c:numRef>
              <c:f>'Kelsey SUMMARIES'!$M$27:$W$27</c:f>
              <c:numCache>
                <c:formatCode>General</c:formatCode>
                <c:ptCount val="11"/>
                <c:pt idx="0">
                  <c:v>1445</c:v>
                </c:pt>
                <c:pt idx="1">
                  <c:v>883</c:v>
                </c:pt>
                <c:pt idx="2">
                  <c:v>19</c:v>
                </c:pt>
                <c:pt idx="3">
                  <c:v>83</c:v>
                </c:pt>
                <c:pt idx="4">
                  <c:v>15</c:v>
                </c:pt>
                <c:pt idx="5">
                  <c:v>81</c:v>
                </c:pt>
                <c:pt idx="6">
                  <c:v>1063</c:v>
                </c:pt>
                <c:pt idx="7">
                  <c:v>651</c:v>
                </c:pt>
                <c:pt idx="8">
                  <c:v>6</c:v>
                </c:pt>
                <c:pt idx="9">
                  <c:v>45</c:v>
                </c:pt>
                <c:pt idx="10">
                  <c:v>23</c:v>
                </c:pt>
              </c:numCache>
            </c:numRef>
          </c:val>
        </c:ser>
        <c:ser>
          <c:idx val="1"/>
          <c:order val="1"/>
          <c:tx>
            <c:strRef>
              <c:f>'Kelsey SUMMARIES'!$L$28</c:f>
              <c:strCache>
                <c:ptCount val="1"/>
                <c:pt idx="0">
                  <c:v>Introduced species</c:v>
                </c:pt>
              </c:strCache>
            </c:strRef>
          </c:tx>
          <c:cat>
            <c:multiLvlStrRef>
              <c:f>'Kelsey SUMMARIES'!$M$25:$W$26</c:f>
              <c:multiLvlStrCache>
                <c:ptCount val="11"/>
                <c:lvl>
                  <c:pt idx="0">
                    <c:v>Plants</c:v>
                  </c:pt>
                  <c:pt idx="1">
                    <c:v>Invertebrates</c:v>
                  </c:pt>
                  <c:pt idx="2">
                    <c:v>Reptiles, Frogs</c:v>
                  </c:pt>
                  <c:pt idx="3">
                    <c:v>Birds</c:v>
                  </c:pt>
                  <c:pt idx="4">
                    <c:v>Mammals</c:v>
                  </c:pt>
                  <c:pt idx="5">
                    <c:v>Plants</c:v>
                  </c:pt>
                  <c:pt idx="6">
                    <c:v>Invertebrates</c:v>
                  </c:pt>
                  <c:pt idx="7">
                    <c:v>Fishes, Sharks, Rays</c:v>
                  </c:pt>
                  <c:pt idx="8">
                    <c:v>Reptiles, Frogs</c:v>
                  </c:pt>
                  <c:pt idx="9">
                    <c:v>Birds</c:v>
                  </c:pt>
                  <c:pt idx="10">
                    <c:v>Mammals</c:v>
                  </c:pt>
                </c:lvl>
                <c:lvl>
                  <c:pt idx="0">
                    <c:v>Terrestrial</c:v>
                  </c:pt>
                  <c:pt idx="5">
                    <c:v>Marine</c:v>
                  </c:pt>
                </c:lvl>
              </c:multiLvlStrCache>
            </c:multiLvlStrRef>
          </c:cat>
          <c:val>
            <c:numRef>
              <c:f>'Kelsey SUMMARIES'!$M$28:$W$28</c:f>
              <c:numCache>
                <c:formatCode>General</c:formatCode>
                <c:ptCount val="11"/>
                <c:pt idx="0">
                  <c:v>1008</c:v>
                </c:pt>
                <c:pt idx="1">
                  <c:v>588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'Kelsey SUMMARIES'!$L$29</c:f>
              <c:strCache>
                <c:ptCount val="1"/>
                <c:pt idx="0">
                  <c:v>Native species</c:v>
                </c:pt>
              </c:strCache>
            </c:strRef>
          </c:tx>
          <c:cat>
            <c:multiLvlStrRef>
              <c:f>'Kelsey SUMMARIES'!$M$25:$W$26</c:f>
              <c:multiLvlStrCache>
                <c:ptCount val="11"/>
                <c:lvl>
                  <c:pt idx="0">
                    <c:v>Plants</c:v>
                  </c:pt>
                  <c:pt idx="1">
                    <c:v>Invertebrates</c:v>
                  </c:pt>
                  <c:pt idx="2">
                    <c:v>Reptiles, Frogs</c:v>
                  </c:pt>
                  <c:pt idx="3">
                    <c:v>Birds</c:v>
                  </c:pt>
                  <c:pt idx="4">
                    <c:v>Mammals</c:v>
                  </c:pt>
                  <c:pt idx="5">
                    <c:v>Plants</c:v>
                  </c:pt>
                  <c:pt idx="6">
                    <c:v>Invertebrates</c:v>
                  </c:pt>
                  <c:pt idx="7">
                    <c:v>Fishes, Sharks, Rays</c:v>
                  </c:pt>
                  <c:pt idx="8">
                    <c:v>Reptiles, Frogs</c:v>
                  </c:pt>
                  <c:pt idx="9">
                    <c:v>Birds</c:v>
                  </c:pt>
                  <c:pt idx="10">
                    <c:v>Mammals</c:v>
                  </c:pt>
                </c:lvl>
                <c:lvl>
                  <c:pt idx="0">
                    <c:v>Terrestrial</c:v>
                  </c:pt>
                  <c:pt idx="5">
                    <c:v>Marine</c:v>
                  </c:pt>
                </c:lvl>
              </c:multiLvlStrCache>
            </c:multiLvlStrRef>
          </c:cat>
          <c:val>
            <c:numRef>
              <c:f>'Kelsey SUMMARIES'!$M$29:$W$29</c:f>
              <c:numCache>
                <c:formatCode>General</c:formatCode>
                <c:ptCount val="11"/>
                <c:pt idx="0">
                  <c:v>432</c:v>
                </c:pt>
                <c:pt idx="1">
                  <c:v>327</c:v>
                </c:pt>
                <c:pt idx="2">
                  <c:v>4</c:v>
                </c:pt>
                <c:pt idx="3">
                  <c:v>70</c:v>
                </c:pt>
                <c:pt idx="4">
                  <c:v>4</c:v>
                </c:pt>
                <c:pt idx="5">
                  <c:v>74</c:v>
                </c:pt>
                <c:pt idx="6">
                  <c:v>1045</c:v>
                </c:pt>
                <c:pt idx="7">
                  <c:v>647</c:v>
                </c:pt>
                <c:pt idx="8">
                  <c:v>4</c:v>
                </c:pt>
                <c:pt idx="9">
                  <c:v>44</c:v>
                </c:pt>
                <c:pt idx="10">
                  <c:v>23</c:v>
                </c:pt>
              </c:numCache>
            </c:numRef>
          </c:val>
        </c:ser>
        <c:ser>
          <c:idx val="3"/>
          <c:order val="3"/>
          <c:tx>
            <c:strRef>
              <c:f>'Kelsey SUMMARIES'!$L$30</c:f>
              <c:strCache>
                <c:ptCount val="1"/>
                <c:pt idx="0">
                  <c:v>Endemic to Cook Islands</c:v>
                </c:pt>
              </c:strCache>
            </c:strRef>
          </c:tx>
          <c:cat>
            <c:multiLvlStrRef>
              <c:f>'Kelsey SUMMARIES'!$M$25:$W$26</c:f>
              <c:multiLvlStrCache>
                <c:ptCount val="11"/>
                <c:lvl>
                  <c:pt idx="0">
                    <c:v>Plants</c:v>
                  </c:pt>
                  <c:pt idx="1">
                    <c:v>Invertebrates</c:v>
                  </c:pt>
                  <c:pt idx="2">
                    <c:v>Reptiles, Frogs</c:v>
                  </c:pt>
                  <c:pt idx="3">
                    <c:v>Birds</c:v>
                  </c:pt>
                  <c:pt idx="4">
                    <c:v>Mammals</c:v>
                  </c:pt>
                  <c:pt idx="5">
                    <c:v>Plants</c:v>
                  </c:pt>
                  <c:pt idx="6">
                    <c:v>Invertebrates</c:v>
                  </c:pt>
                  <c:pt idx="7">
                    <c:v>Fishes, Sharks, Rays</c:v>
                  </c:pt>
                  <c:pt idx="8">
                    <c:v>Reptiles, Frogs</c:v>
                  </c:pt>
                  <c:pt idx="9">
                    <c:v>Birds</c:v>
                  </c:pt>
                  <c:pt idx="10">
                    <c:v>Mammals</c:v>
                  </c:pt>
                </c:lvl>
                <c:lvl>
                  <c:pt idx="0">
                    <c:v>Terrestrial</c:v>
                  </c:pt>
                  <c:pt idx="5">
                    <c:v>Marine</c:v>
                  </c:pt>
                </c:lvl>
              </c:multiLvlStrCache>
            </c:multiLvlStrRef>
          </c:cat>
          <c:val>
            <c:numRef>
              <c:f>'Kelsey SUMMARIES'!$M$30:$W$30</c:f>
              <c:numCache>
                <c:formatCode>General</c:formatCode>
                <c:ptCount val="11"/>
                <c:pt idx="0">
                  <c:v>33</c:v>
                </c:pt>
                <c:pt idx="1">
                  <c:v>37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'Kelsey SUMMARIES'!$L$31</c:f>
              <c:strCache>
                <c:ptCount val="1"/>
                <c:pt idx="0">
                  <c:v>Threatened (total)</c:v>
                </c:pt>
              </c:strCache>
            </c:strRef>
          </c:tx>
          <c:cat>
            <c:multiLvlStrRef>
              <c:f>'Kelsey SUMMARIES'!$M$25:$W$26</c:f>
              <c:multiLvlStrCache>
                <c:ptCount val="11"/>
                <c:lvl>
                  <c:pt idx="0">
                    <c:v>Plants</c:v>
                  </c:pt>
                  <c:pt idx="1">
                    <c:v>Invertebrates</c:v>
                  </c:pt>
                  <c:pt idx="2">
                    <c:v>Reptiles, Frogs</c:v>
                  </c:pt>
                  <c:pt idx="3">
                    <c:v>Birds</c:v>
                  </c:pt>
                  <c:pt idx="4">
                    <c:v>Mammals</c:v>
                  </c:pt>
                  <c:pt idx="5">
                    <c:v>Plants</c:v>
                  </c:pt>
                  <c:pt idx="6">
                    <c:v>Invertebrates</c:v>
                  </c:pt>
                  <c:pt idx="7">
                    <c:v>Fishes, Sharks, Rays</c:v>
                  </c:pt>
                  <c:pt idx="8">
                    <c:v>Reptiles, Frogs</c:v>
                  </c:pt>
                  <c:pt idx="9">
                    <c:v>Birds</c:v>
                  </c:pt>
                  <c:pt idx="10">
                    <c:v>Mammals</c:v>
                  </c:pt>
                </c:lvl>
                <c:lvl>
                  <c:pt idx="0">
                    <c:v>Terrestrial</c:v>
                  </c:pt>
                  <c:pt idx="5">
                    <c:v>Marine</c:v>
                  </c:pt>
                </c:lvl>
              </c:multiLvlStrCache>
            </c:multiLvlStrRef>
          </c:cat>
          <c:val>
            <c:numRef>
              <c:f>'Kelsey SUMMARIES'!$M$31:$W$31</c:f>
              <c:numCache>
                <c:formatCode>General</c:formatCode>
                <c:ptCount val="11"/>
                <c:pt idx="0">
                  <c:v>90</c:v>
                </c:pt>
                <c:pt idx="1">
                  <c:v>9</c:v>
                </c:pt>
                <c:pt idx="2">
                  <c:v>7</c:v>
                </c:pt>
                <c:pt idx="3">
                  <c:v>21</c:v>
                </c:pt>
                <c:pt idx="4">
                  <c:v>1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</c:numCache>
            </c:numRef>
          </c:val>
        </c:ser>
        <c:axId val="60385536"/>
        <c:axId val="60395904"/>
      </c:barChart>
      <c:catAx>
        <c:axId val="60385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Biological Group</a:t>
                </a:r>
              </a:p>
            </c:rich>
          </c:tx>
        </c:title>
        <c:tickLblPos val="nextTo"/>
        <c:crossAx val="60395904"/>
        <c:crosses val="autoZero"/>
        <c:auto val="1"/>
        <c:lblAlgn val="ctr"/>
        <c:lblOffset val="100"/>
      </c:catAx>
      <c:valAx>
        <c:axId val="603959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Species</a:t>
                </a:r>
              </a:p>
            </c:rich>
          </c:tx>
        </c:title>
        <c:numFmt formatCode="General" sourceLinked="1"/>
        <c:tickLblPos val="nextTo"/>
        <c:crossAx val="60385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Types and Numbers of Cook Islands Invasive Species, by Habitat and</a:t>
            </a:r>
            <a:r>
              <a:rPr lang="en-US" baseline="0"/>
              <a:t> Impacts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multiLvlStrRef>
              <c:f>KelseyINVASIVES!$A$16:$P$17</c:f>
              <c:multiLvlStrCache>
                <c:ptCount val="16"/>
                <c:lvl>
                  <c:pt idx="0">
                    <c:v>ALL (pests and weeds)</c:v>
                  </c:pt>
                  <c:pt idx="1">
                    <c:v>Most serious</c:v>
                  </c:pt>
                  <c:pt idx="2">
                    <c:v>All</c:v>
                  </c:pt>
                  <c:pt idx="3">
                    <c:v>Most serious</c:v>
                  </c:pt>
                  <c:pt idx="4">
                    <c:v>Harmful to plants</c:v>
                  </c:pt>
                  <c:pt idx="5">
                    <c:v>Harmful to animals</c:v>
                  </c:pt>
                  <c:pt idx="6">
                    <c:v>All</c:v>
                  </c:pt>
                  <c:pt idx="7">
                    <c:v>Most serious</c:v>
                  </c:pt>
                  <c:pt idx="8">
                    <c:v>Harmful to plants</c:v>
                  </c:pt>
                  <c:pt idx="9">
                    <c:v>Harmful to animals</c:v>
                  </c:pt>
                  <c:pt idx="10">
                    <c:v>All</c:v>
                  </c:pt>
                  <c:pt idx="11">
                    <c:v>Most serious</c:v>
                  </c:pt>
                  <c:pt idx="12">
                    <c:v>All</c:v>
                  </c:pt>
                  <c:pt idx="13">
                    <c:v>Most serious</c:v>
                  </c:pt>
                  <c:pt idx="14">
                    <c:v>All</c:v>
                  </c:pt>
                  <c:pt idx="15">
                    <c:v>Most serious</c:v>
                  </c:pt>
                </c:lvl>
                <c:lvl>
                  <c:pt idx="0">
                    <c:v>All</c:v>
                  </c:pt>
                  <c:pt idx="2">
                    <c:v>Natural Habitat</c:v>
                  </c:pt>
                  <c:pt idx="6">
                    <c:v>Agricultural</c:v>
                  </c:pt>
                  <c:pt idx="10">
                    <c:v>Aquatic</c:v>
                  </c:pt>
                  <c:pt idx="12">
                    <c:v>Dwelling</c:v>
                  </c:pt>
                  <c:pt idx="14">
                    <c:v>Home Garden</c:v>
                  </c:pt>
                </c:lvl>
              </c:multiLvlStrCache>
            </c:multiLvlStrRef>
          </c:cat>
          <c:val>
            <c:numRef>
              <c:f>KelseyINVASIVES!$A$18:$P$18</c:f>
              <c:numCache>
                <c:formatCode>General</c:formatCode>
                <c:ptCount val="16"/>
                <c:pt idx="0">
                  <c:v>440</c:v>
                </c:pt>
                <c:pt idx="1">
                  <c:v>61</c:v>
                </c:pt>
                <c:pt idx="2">
                  <c:v>67</c:v>
                </c:pt>
                <c:pt idx="3">
                  <c:v>32</c:v>
                </c:pt>
                <c:pt idx="4">
                  <c:v>8</c:v>
                </c:pt>
                <c:pt idx="5">
                  <c:v>7</c:v>
                </c:pt>
                <c:pt idx="6">
                  <c:v>271</c:v>
                </c:pt>
                <c:pt idx="7">
                  <c:v>43</c:v>
                </c:pt>
                <c:pt idx="8">
                  <c:v>135</c:v>
                </c:pt>
                <c:pt idx="9">
                  <c:v>13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30</c:v>
                </c:pt>
                <c:pt idx="15">
                  <c:v>1</c:v>
                </c:pt>
              </c:numCache>
            </c:numRef>
          </c:val>
        </c:ser>
        <c:axId val="60425344"/>
        <c:axId val="60427264"/>
      </c:barChart>
      <c:catAx>
        <c:axId val="60425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  <a:r>
                  <a:rPr lang="en-US" baseline="0"/>
                  <a:t> of Invasives, by Habitats and Impacts</a:t>
                </a:r>
                <a:endParaRPr lang="en-US"/>
              </a:p>
            </c:rich>
          </c:tx>
        </c:title>
        <c:tickLblPos val="nextTo"/>
        <c:crossAx val="60427264"/>
        <c:crosses val="autoZero"/>
        <c:auto val="1"/>
        <c:lblAlgn val="ctr"/>
        <c:lblOffset val="100"/>
      </c:catAx>
      <c:valAx>
        <c:axId val="60427264"/>
        <c:scaling>
          <c:orientation val="minMax"/>
          <c:max val="4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Invasive Species</a:t>
                </a:r>
              </a:p>
            </c:rich>
          </c:tx>
        </c:title>
        <c:numFmt formatCode="General" sourceLinked="1"/>
        <c:tickLblPos val="nextTo"/>
        <c:crossAx val="6042534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10</xdr:row>
      <xdr:rowOff>66675</xdr:rowOff>
    </xdr:from>
    <xdr:to>
      <xdr:col>2</xdr:col>
      <xdr:colOff>723900</xdr:colOff>
      <xdr:row>24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1171575</xdr:colOff>
      <xdr:row>10</xdr:row>
      <xdr:rowOff>133350</xdr:rowOff>
    </xdr:from>
    <xdr:to>
      <xdr:col>5</xdr:col>
      <xdr:colOff>1238250</xdr:colOff>
      <xdr:row>25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9</xdr:row>
      <xdr:rowOff>180975</xdr:rowOff>
    </xdr:from>
    <xdr:to>
      <xdr:col>11</xdr:col>
      <xdr:colOff>1209675</xdr:colOff>
      <xdr:row>25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27</xdr:row>
      <xdr:rowOff>28575</xdr:rowOff>
    </xdr:from>
    <xdr:to>
      <xdr:col>8</xdr:col>
      <xdr:colOff>314324</xdr:colOff>
      <xdr:row>49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447674</xdr:colOff>
      <xdr:row>31</xdr:row>
      <xdr:rowOff>161924</xdr:rowOff>
    </xdr:from>
    <xdr:to>
      <xdr:col>22</xdr:col>
      <xdr:colOff>247650</xdr:colOff>
      <xdr:row>55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18</xdr:row>
      <xdr:rowOff>133350</xdr:rowOff>
    </xdr:from>
    <xdr:to>
      <xdr:col>14</xdr:col>
      <xdr:colOff>571500</xdr:colOff>
      <xdr:row>55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D5" sqref="D5"/>
    </sheetView>
  </sheetViews>
  <sheetFormatPr defaultRowHeight="15"/>
  <cols>
    <col min="1" max="1" width="40.42578125" bestFit="1" customWidth="1"/>
    <col min="2" max="2" width="25.7109375" bestFit="1" customWidth="1"/>
    <col min="3" max="3" width="19" bestFit="1" customWidth="1"/>
    <col min="4" max="4" width="19.85546875" bestFit="1" customWidth="1"/>
    <col min="5" max="5" width="28.7109375" bestFit="1" customWidth="1"/>
    <col min="6" max="6" width="19.85546875" customWidth="1"/>
    <col min="7" max="7" width="14.28515625" bestFit="1" customWidth="1"/>
    <col min="8" max="8" width="17.28515625" bestFit="1" customWidth="1"/>
    <col min="11" max="11" width="10.7109375" bestFit="1" customWidth="1"/>
    <col min="12" max="12" width="25.28515625" bestFit="1" customWidth="1"/>
    <col min="13" max="13" width="23.42578125" bestFit="1" customWidth="1"/>
    <col min="14" max="14" width="22" bestFit="1" customWidth="1"/>
  </cols>
  <sheetData>
    <row r="1" spans="1:14" s="3" customFormat="1">
      <c r="B1" s="3" t="s">
        <v>18</v>
      </c>
      <c r="C1" s="3" t="s">
        <v>17</v>
      </c>
      <c r="D1" s="3" t="s">
        <v>8</v>
      </c>
      <c r="E1" s="3" t="s">
        <v>21</v>
      </c>
      <c r="F1" s="3" t="s">
        <v>15</v>
      </c>
      <c r="G1" s="3" t="s">
        <v>49</v>
      </c>
      <c r="H1" s="3" t="s">
        <v>16</v>
      </c>
      <c r="I1" s="3" t="s">
        <v>9</v>
      </c>
      <c r="J1" s="3" t="s">
        <v>22</v>
      </c>
      <c r="K1" s="3" t="s">
        <v>20</v>
      </c>
      <c r="L1" s="3" t="s">
        <v>11</v>
      </c>
      <c r="M1" s="3" t="s">
        <v>10</v>
      </c>
      <c r="N1" s="3" t="s">
        <v>15</v>
      </c>
    </row>
    <row r="2" spans="1:14">
      <c r="A2" s="3" t="s">
        <v>7</v>
      </c>
      <c r="B2" s="6">
        <v>33</v>
      </c>
      <c r="C2">
        <v>1</v>
      </c>
      <c r="D2">
        <v>12</v>
      </c>
      <c r="E2">
        <v>10</v>
      </c>
      <c r="G2">
        <v>498</v>
      </c>
      <c r="H2">
        <v>4</v>
      </c>
      <c r="I2">
        <v>68</v>
      </c>
      <c r="J2">
        <v>35</v>
      </c>
      <c r="K2">
        <v>1001</v>
      </c>
      <c r="L2">
        <v>179</v>
      </c>
      <c r="M2">
        <v>39</v>
      </c>
      <c r="N2" t="s">
        <v>14</v>
      </c>
    </row>
    <row r="3" spans="1:14">
      <c r="A3" s="3" t="s">
        <v>2</v>
      </c>
      <c r="B3">
        <v>39</v>
      </c>
      <c r="C3">
        <v>16</v>
      </c>
      <c r="D3">
        <v>5</v>
      </c>
      <c r="E3">
        <v>3</v>
      </c>
      <c r="F3" t="s">
        <v>23</v>
      </c>
      <c r="G3">
        <v>1341</v>
      </c>
      <c r="H3">
        <v>16</v>
      </c>
      <c r="I3">
        <v>27</v>
      </c>
      <c r="J3">
        <v>7</v>
      </c>
      <c r="K3">
        <v>593</v>
      </c>
      <c r="L3">
        <v>204</v>
      </c>
      <c r="M3">
        <v>13</v>
      </c>
    </row>
    <row r="4" spans="1:14">
      <c r="A4" s="3" t="s">
        <v>0</v>
      </c>
      <c r="B4">
        <v>18</v>
      </c>
      <c r="C4">
        <v>4</v>
      </c>
      <c r="D4">
        <v>6</v>
      </c>
      <c r="E4">
        <v>2</v>
      </c>
      <c r="F4" t="s">
        <v>24</v>
      </c>
      <c r="G4">
        <v>750</v>
      </c>
      <c r="H4">
        <v>8</v>
      </c>
      <c r="I4" s="2">
        <v>31</v>
      </c>
      <c r="J4" s="2">
        <v>16</v>
      </c>
      <c r="K4">
        <v>43</v>
      </c>
      <c r="L4">
        <v>17</v>
      </c>
      <c r="M4">
        <v>6</v>
      </c>
    </row>
    <row r="5" spans="1:14">
      <c r="A5" s="5" t="s">
        <v>19</v>
      </c>
      <c r="B5" s="7">
        <v>6</v>
      </c>
      <c r="C5" s="1">
        <v>4</v>
      </c>
      <c r="D5" s="7">
        <v>6</v>
      </c>
      <c r="E5" s="1">
        <v>2</v>
      </c>
      <c r="F5" s="1"/>
      <c r="G5" s="1">
        <v>70</v>
      </c>
      <c r="H5" s="1">
        <v>8</v>
      </c>
      <c r="I5">
        <v>20</v>
      </c>
      <c r="J5">
        <v>13</v>
      </c>
      <c r="K5" s="1">
        <v>13</v>
      </c>
      <c r="L5" s="1">
        <v>1</v>
      </c>
      <c r="M5" s="1">
        <v>1</v>
      </c>
      <c r="N5" t="s">
        <v>12</v>
      </c>
    </row>
    <row r="6" spans="1:14">
      <c r="A6" s="5" t="s">
        <v>5</v>
      </c>
      <c r="B6" s="1">
        <v>0</v>
      </c>
      <c r="C6" s="1">
        <v>0</v>
      </c>
      <c r="D6" s="1">
        <v>0</v>
      </c>
      <c r="E6" s="1">
        <v>0</v>
      </c>
      <c r="F6" s="1"/>
      <c r="G6" s="1">
        <v>5</v>
      </c>
      <c r="H6" s="1">
        <v>0</v>
      </c>
      <c r="I6" s="1">
        <v>4</v>
      </c>
      <c r="J6" s="1">
        <v>3</v>
      </c>
      <c r="K6" s="1">
        <v>15</v>
      </c>
      <c r="L6" s="1">
        <v>4</v>
      </c>
      <c r="M6" s="1">
        <v>0</v>
      </c>
    </row>
    <row r="7" spans="1:14">
      <c r="A7" s="5" t="s">
        <v>4</v>
      </c>
      <c r="B7" s="1">
        <v>0</v>
      </c>
      <c r="C7" s="1">
        <v>0</v>
      </c>
      <c r="D7" s="1">
        <v>0</v>
      </c>
      <c r="E7" s="1">
        <v>0</v>
      </c>
      <c r="F7" s="1"/>
      <c r="G7" s="1">
        <v>25</v>
      </c>
      <c r="H7" s="1">
        <v>0</v>
      </c>
      <c r="I7" s="1">
        <v>7</v>
      </c>
      <c r="J7" s="1">
        <v>0</v>
      </c>
      <c r="K7" s="1">
        <v>11</v>
      </c>
      <c r="L7" s="1">
        <v>8</v>
      </c>
      <c r="M7" s="1">
        <v>5</v>
      </c>
      <c r="N7" t="s">
        <v>13</v>
      </c>
    </row>
    <row r="8" spans="1:14">
      <c r="A8" s="5" t="s">
        <v>3</v>
      </c>
      <c r="B8" s="1">
        <v>12</v>
      </c>
      <c r="C8" s="1">
        <v>0</v>
      </c>
      <c r="D8" s="1">
        <v>0</v>
      </c>
      <c r="E8" s="1">
        <v>0</v>
      </c>
      <c r="F8" s="1"/>
      <c r="G8" s="1">
        <v>647</v>
      </c>
      <c r="H8" s="1">
        <v>0</v>
      </c>
      <c r="I8" s="1">
        <v>0</v>
      </c>
      <c r="J8" s="1">
        <v>0</v>
      </c>
      <c r="K8" s="1">
        <v>4</v>
      </c>
      <c r="L8" s="1">
        <v>4</v>
      </c>
      <c r="M8" s="1">
        <v>0</v>
      </c>
    </row>
    <row r="9" spans="1:14">
      <c r="A9" s="3" t="s">
        <v>1</v>
      </c>
      <c r="B9">
        <v>90</v>
      </c>
      <c r="C9">
        <f>SUM(C2:C4)</f>
        <v>21</v>
      </c>
      <c r="D9">
        <f t="shared" ref="D9:E9" si="0">SUM(D2:D4)</f>
        <v>23</v>
      </c>
      <c r="E9">
        <f t="shared" si="0"/>
        <v>15</v>
      </c>
      <c r="G9">
        <f>SUM(G2:G4)</f>
        <v>2589</v>
      </c>
      <c r="H9">
        <f t="shared" ref="H9:J9" si="1">SUM(H2:H4)</f>
        <v>28</v>
      </c>
      <c r="I9">
        <f t="shared" si="1"/>
        <v>126</v>
      </c>
      <c r="J9">
        <f t="shared" si="1"/>
        <v>58</v>
      </c>
      <c r="K9">
        <f>SUM(K2:K4)</f>
        <v>1637</v>
      </c>
      <c r="L9">
        <f>SUM(L2:L4)</f>
        <v>400</v>
      </c>
      <c r="M9">
        <f>SUM(M2:M4)</f>
        <v>58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zoomScale="70" zoomScaleNormal="70" workbookViewId="0">
      <selection activeCell="C2" sqref="C2"/>
    </sheetView>
  </sheetViews>
  <sheetFormatPr defaultRowHeight="15"/>
  <cols>
    <col min="1" max="1" width="43.42578125" bestFit="1" customWidth="1"/>
    <col min="2" max="2" width="8.85546875" bestFit="1" customWidth="1"/>
    <col min="3" max="3" width="17.42578125" bestFit="1" customWidth="1"/>
    <col min="4" max="4" width="23.5703125" bestFit="1" customWidth="1"/>
    <col min="5" max="5" width="35" bestFit="1" customWidth="1"/>
    <col min="6" max="6" width="11.42578125" bestFit="1" customWidth="1"/>
    <col min="7" max="7" width="20" bestFit="1" customWidth="1"/>
    <col min="8" max="8" width="26" bestFit="1" customWidth="1"/>
    <col min="9" max="9" width="37.7109375" bestFit="1" customWidth="1"/>
    <col min="10" max="10" width="14" bestFit="1" customWidth="1"/>
    <col min="11" max="11" width="26.85546875" bestFit="1" customWidth="1"/>
    <col min="12" max="12" width="16.28515625" bestFit="1" customWidth="1"/>
  </cols>
  <sheetData>
    <row r="1" spans="1:12">
      <c r="A1" s="3" t="s">
        <v>36</v>
      </c>
      <c r="B1" s="3" t="s">
        <v>6</v>
      </c>
      <c r="C1" s="3" t="s">
        <v>30</v>
      </c>
      <c r="D1" s="3" t="s">
        <v>9</v>
      </c>
      <c r="E1" s="3" t="s">
        <v>22</v>
      </c>
      <c r="F1" s="3" t="s">
        <v>26</v>
      </c>
      <c r="G1" s="3" t="s">
        <v>29</v>
      </c>
      <c r="H1" s="3" t="s">
        <v>8</v>
      </c>
      <c r="I1" s="3" t="s">
        <v>21</v>
      </c>
      <c r="J1" s="3" t="s">
        <v>27</v>
      </c>
      <c r="K1" s="3" t="s">
        <v>11</v>
      </c>
      <c r="L1" s="3" t="s">
        <v>28</v>
      </c>
    </row>
    <row r="2" spans="1:12">
      <c r="A2" s="3" t="s">
        <v>25</v>
      </c>
      <c r="B2">
        <v>739</v>
      </c>
      <c r="C2">
        <v>26</v>
      </c>
      <c r="D2">
        <v>87</v>
      </c>
      <c r="E2">
        <v>43</v>
      </c>
      <c r="F2">
        <v>73</v>
      </c>
      <c r="G2">
        <v>21</v>
      </c>
      <c r="H2">
        <v>23</v>
      </c>
      <c r="I2">
        <v>15</v>
      </c>
      <c r="J2">
        <v>1606</v>
      </c>
      <c r="K2">
        <v>388</v>
      </c>
      <c r="L2">
        <v>58</v>
      </c>
    </row>
    <row r="3" spans="1:12">
      <c r="A3" s="5" t="s">
        <v>31</v>
      </c>
      <c r="B3">
        <v>275</v>
      </c>
      <c r="C3">
        <v>4</v>
      </c>
      <c r="D3">
        <v>48</v>
      </c>
      <c r="E3">
        <v>26</v>
      </c>
      <c r="F3">
        <v>26</v>
      </c>
      <c r="G3">
        <v>1</v>
      </c>
      <c r="H3">
        <v>8</v>
      </c>
      <c r="I3">
        <v>7</v>
      </c>
      <c r="J3">
        <v>991</v>
      </c>
      <c r="K3">
        <v>177</v>
      </c>
      <c r="L3">
        <v>39</v>
      </c>
    </row>
    <row r="4" spans="1:12">
      <c r="A4" s="5" t="s">
        <v>32</v>
      </c>
      <c r="B4">
        <v>214</v>
      </c>
      <c r="C4">
        <v>3</v>
      </c>
      <c r="D4">
        <v>38</v>
      </c>
      <c r="E4">
        <v>21</v>
      </c>
      <c r="F4">
        <v>24</v>
      </c>
      <c r="G4">
        <v>1</v>
      </c>
      <c r="H4">
        <v>8</v>
      </c>
      <c r="I4">
        <v>7</v>
      </c>
      <c r="J4">
        <v>116</v>
      </c>
      <c r="K4">
        <v>57</v>
      </c>
      <c r="L4">
        <v>31</v>
      </c>
    </row>
    <row r="5" spans="1:12">
      <c r="A5" s="5" t="s">
        <v>33</v>
      </c>
      <c r="B5">
        <v>11</v>
      </c>
      <c r="C5">
        <v>0</v>
      </c>
      <c r="D5">
        <v>3</v>
      </c>
      <c r="E5">
        <v>1</v>
      </c>
      <c r="F5">
        <v>0</v>
      </c>
      <c r="G5">
        <v>0</v>
      </c>
      <c r="H5">
        <v>0</v>
      </c>
      <c r="I5">
        <v>0</v>
      </c>
      <c r="J5">
        <v>24</v>
      </c>
      <c r="K5">
        <v>7</v>
      </c>
      <c r="L5">
        <v>0</v>
      </c>
    </row>
    <row r="6" spans="1:12">
      <c r="A6" s="4" t="s">
        <v>34</v>
      </c>
      <c r="B6">
        <v>21</v>
      </c>
      <c r="C6">
        <v>0</v>
      </c>
      <c r="D6">
        <v>0</v>
      </c>
      <c r="E6">
        <v>0</v>
      </c>
      <c r="F6">
        <v>3</v>
      </c>
      <c r="G6">
        <v>0</v>
      </c>
      <c r="H6">
        <v>0</v>
      </c>
      <c r="I6">
        <v>0</v>
      </c>
      <c r="J6">
        <v>20</v>
      </c>
      <c r="K6">
        <v>6</v>
      </c>
      <c r="L6">
        <v>0</v>
      </c>
    </row>
    <row r="7" spans="1:12">
      <c r="A7" s="4" t="s">
        <v>35</v>
      </c>
      <c r="B7">
        <v>64</v>
      </c>
      <c r="C7">
        <v>2</v>
      </c>
      <c r="D7">
        <v>15</v>
      </c>
      <c r="E7">
        <v>12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2">
      <c r="A8" s="4" t="s">
        <v>37</v>
      </c>
      <c r="B8">
        <f t="shared" ref="B8:G8" si="0">SUM(B2,B6,B7)</f>
        <v>824</v>
      </c>
      <c r="C8">
        <f t="shared" si="0"/>
        <v>28</v>
      </c>
      <c r="D8">
        <f t="shared" si="0"/>
        <v>102</v>
      </c>
      <c r="E8">
        <f t="shared" si="0"/>
        <v>55</v>
      </c>
      <c r="F8">
        <f t="shared" si="0"/>
        <v>76</v>
      </c>
      <c r="G8">
        <f t="shared" si="0"/>
        <v>21</v>
      </c>
      <c r="H8">
        <f t="shared" ref="H8:L8" si="1">SUM(H2,H6,H7)</f>
        <v>23</v>
      </c>
      <c r="I8">
        <f t="shared" si="1"/>
        <v>15</v>
      </c>
      <c r="J8">
        <f t="shared" si="1"/>
        <v>1626</v>
      </c>
      <c r="K8">
        <f t="shared" si="1"/>
        <v>394</v>
      </c>
      <c r="L8">
        <f t="shared" si="1"/>
        <v>58</v>
      </c>
    </row>
    <row r="9" spans="1:12">
      <c r="A9" s="3"/>
    </row>
    <row r="10" spans="1:12">
      <c r="A10" s="4" t="s">
        <v>38</v>
      </c>
      <c r="B10">
        <v>1838</v>
      </c>
      <c r="C10">
        <v>2</v>
      </c>
      <c r="D10">
        <v>39</v>
      </c>
      <c r="E10">
        <v>15</v>
      </c>
      <c r="F10">
        <v>17</v>
      </c>
      <c r="G10">
        <v>0</v>
      </c>
      <c r="H10">
        <v>0</v>
      </c>
      <c r="I10">
        <v>0</v>
      </c>
      <c r="J10">
        <v>32</v>
      </c>
      <c r="K10">
        <v>12</v>
      </c>
      <c r="L10">
        <v>0</v>
      </c>
    </row>
    <row r="11" spans="1:12">
      <c r="A11" s="5" t="s">
        <v>39</v>
      </c>
      <c r="B11">
        <v>1668</v>
      </c>
      <c r="C11">
        <v>2</v>
      </c>
      <c r="D11">
        <v>20</v>
      </c>
      <c r="E11">
        <v>5</v>
      </c>
      <c r="F11">
        <v>12</v>
      </c>
      <c r="G11">
        <v>0</v>
      </c>
      <c r="H11">
        <v>0</v>
      </c>
      <c r="I11">
        <v>0</v>
      </c>
      <c r="J11">
        <v>3</v>
      </c>
      <c r="K11">
        <v>0</v>
      </c>
      <c r="L11">
        <v>0</v>
      </c>
    </row>
    <row r="12" spans="1:12">
      <c r="A12" s="5" t="s">
        <v>40</v>
      </c>
      <c r="B12">
        <v>45</v>
      </c>
      <c r="C12">
        <v>0</v>
      </c>
      <c r="D12">
        <v>0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>
      <c r="A13" s="5" t="s">
        <v>41</v>
      </c>
      <c r="B13">
        <v>101</v>
      </c>
      <c r="C13">
        <v>0</v>
      </c>
      <c r="D13">
        <v>6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>
      <c r="A14" s="5" t="s">
        <v>42</v>
      </c>
      <c r="B14">
        <f>B10-SUM(B11:B13)</f>
        <v>24</v>
      </c>
      <c r="C14">
        <v>0</v>
      </c>
      <c r="D14">
        <f>D10-SUM(D11:D13)</f>
        <v>13</v>
      </c>
      <c r="E14">
        <f>E10-SUM(E11:E13)</f>
        <v>10</v>
      </c>
      <c r="F14">
        <f>F10-SUM(F11:F13)</f>
        <v>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20"/>
  <sheetViews>
    <sheetView topLeftCell="A4" workbookViewId="0">
      <selection activeCell="D20" sqref="D20"/>
    </sheetView>
  </sheetViews>
  <sheetFormatPr defaultRowHeight="15"/>
  <cols>
    <col min="1" max="1" width="33.85546875" bestFit="1" customWidth="1"/>
    <col min="2" max="2" width="35.140625" bestFit="1" customWidth="1"/>
    <col min="3" max="3" width="19.140625" bestFit="1" customWidth="1"/>
    <col min="4" max="4" width="56.5703125" bestFit="1" customWidth="1"/>
  </cols>
  <sheetData>
    <row r="4" spans="1:6">
      <c r="B4" t="s">
        <v>43</v>
      </c>
      <c r="C4" t="s">
        <v>44</v>
      </c>
      <c r="D4" t="s">
        <v>15</v>
      </c>
      <c r="E4" t="s">
        <v>47</v>
      </c>
      <c r="F4" t="s">
        <v>15</v>
      </c>
    </row>
    <row r="5" spans="1:6">
      <c r="A5" t="s">
        <v>45</v>
      </c>
      <c r="B5">
        <v>0</v>
      </c>
      <c r="C5">
        <v>4</v>
      </c>
      <c r="D5" t="s">
        <v>46</v>
      </c>
      <c r="E5">
        <v>2</v>
      </c>
      <c r="F5" t="s">
        <v>48</v>
      </c>
    </row>
    <row r="20" spans="4:4">
      <c r="D20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3"/>
  <sheetViews>
    <sheetView topLeftCell="B1" workbookViewId="0">
      <selection activeCell="I2" sqref="I2"/>
    </sheetView>
  </sheetViews>
  <sheetFormatPr defaultRowHeight="15"/>
  <cols>
    <col min="1" max="1" width="31.42578125" bestFit="1" customWidth="1"/>
    <col min="2" max="2" width="31.42578125" customWidth="1"/>
    <col min="3" max="3" width="24.85546875" bestFit="1" customWidth="1"/>
    <col min="4" max="5" width="12.140625" customWidth="1"/>
    <col min="6" max="9" width="10.5703125" customWidth="1"/>
    <col min="10" max="13" width="10.42578125" customWidth="1"/>
    <col min="14" max="17" width="12.5703125" customWidth="1"/>
    <col min="18" max="18" width="11" customWidth="1"/>
    <col min="19" max="20" width="11.7109375" customWidth="1"/>
  </cols>
  <sheetData>
    <row r="1" spans="1:24">
      <c r="A1" t="s">
        <v>51</v>
      </c>
      <c r="B1" t="s">
        <v>55</v>
      </c>
      <c r="C1" s="3" t="s">
        <v>50</v>
      </c>
      <c r="D1" s="3" t="s">
        <v>90</v>
      </c>
      <c r="E1" s="3" t="s">
        <v>103</v>
      </c>
      <c r="F1" s="3" t="s">
        <v>88</v>
      </c>
      <c r="G1" s="3" t="s">
        <v>107</v>
      </c>
      <c r="H1" t="s">
        <v>90</v>
      </c>
      <c r="I1" s="3" t="s">
        <v>104</v>
      </c>
      <c r="J1" s="3" t="s">
        <v>6</v>
      </c>
      <c r="K1" s="3" t="s">
        <v>105</v>
      </c>
      <c r="L1" t="s">
        <v>90</v>
      </c>
      <c r="M1" s="3" t="s">
        <v>106</v>
      </c>
      <c r="N1" s="3" t="s">
        <v>27</v>
      </c>
      <c r="O1" s="3" t="s">
        <v>108</v>
      </c>
      <c r="P1" t="s">
        <v>90</v>
      </c>
      <c r="Q1" s="3" t="s">
        <v>109</v>
      </c>
      <c r="R1" s="3" t="s">
        <v>87</v>
      </c>
      <c r="S1" t="s">
        <v>88</v>
      </c>
      <c r="T1" s="3" t="s">
        <v>110</v>
      </c>
      <c r="U1" t="s">
        <v>6</v>
      </c>
      <c r="V1" s="3" t="s">
        <v>111</v>
      </c>
      <c r="W1" t="s">
        <v>27</v>
      </c>
      <c r="X1" s="3" t="s">
        <v>112</v>
      </c>
    </row>
    <row r="2" spans="1:24">
      <c r="A2">
        <v>4256</v>
      </c>
      <c r="C2">
        <v>4213</v>
      </c>
      <c r="D2">
        <v>154</v>
      </c>
      <c r="E2" s="10">
        <f>D2/C2</f>
        <v>3.6553524804177548E-2</v>
      </c>
      <c r="F2">
        <v>90</v>
      </c>
      <c r="G2" s="10">
        <f>F2/C2</f>
        <v>2.1362449560882981E-2</v>
      </c>
      <c r="H2">
        <v>23</v>
      </c>
      <c r="I2" s="15">
        <f>H2/F2</f>
        <v>0.25555555555555554</v>
      </c>
      <c r="J2">
        <v>2592</v>
      </c>
      <c r="K2" s="10">
        <f>J2/C2</f>
        <v>0.61523854735342987</v>
      </c>
      <c r="L2">
        <v>126</v>
      </c>
      <c r="M2" s="10">
        <f>L2/J2</f>
        <v>4.8611111111111112E-2</v>
      </c>
      <c r="N2">
        <v>1647</v>
      </c>
      <c r="O2" s="10">
        <f>N2/C2</f>
        <v>0.39093282696415854</v>
      </c>
      <c r="P2">
        <v>30</v>
      </c>
      <c r="Q2" s="10">
        <f>P2/N2</f>
        <v>1.8214936247723135E-2</v>
      </c>
      <c r="R2">
        <v>43</v>
      </c>
      <c r="S2">
        <v>21</v>
      </c>
      <c r="T2" s="10">
        <f>S2/R2</f>
        <v>0.48837209302325579</v>
      </c>
      <c r="U2">
        <v>30</v>
      </c>
      <c r="V2" s="10">
        <f>U2/R2</f>
        <v>0.69767441860465118</v>
      </c>
      <c r="W2">
        <v>13</v>
      </c>
      <c r="X2" s="10">
        <f>W2/R2</f>
        <v>0.30232558139534882</v>
      </c>
    </row>
    <row r="3" spans="1:24">
      <c r="A3">
        <f>A2-C2</f>
        <v>43</v>
      </c>
      <c r="B3" s="3" t="s">
        <v>54</v>
      </c>
      <c r="C3">
        <v>1515</v>
      </c>
      <c r="D3">
        <v>90</v>
      </c>
      <c r="E3" s="10">
        <f t="shared" ref="E3:E22" si="0">D3/C3</f>
        <v>5.9405940594059403E-2</v>
      </c>
      <c r="F3">
        <v>33</v>
      </c>
      <c r="G3" s="10">
        <f t="shared" ref="G3:G23" si="1">F3/C3</f>
        <v>2.1782178217821781E-2</v>
      </c>
      <c r="H3">
        <v>12</v>
      </c>
      <c r="I3" s="15">
        <f t="shared" ref="I3:I23" si="2">H3/F3</f>
        <v>0.36363636363636365</v>
      </c>
      <c r="J3">
        <v>500</v>
      </c>
      <c r="K3" s="10">
        <f t="shared" ref="K3:K23" si="3">J3/C3</f>
        <v>0.33003300330033003</v>
      </c>
      <c r="L3">
        <v>68</v>
      </c>
      <c r="M3" s="10">
        <f t="shared" ref="M3:M23" si="4">L3/J3</f>
        <v>0.13600000000000001</v>
      </c>
      <c r="N3">
        <v>1010</v>
      </c>
      <c r="O3" s="10">
        <f t="shared" ref="O3:O23" si="5">N3/C3</f>
        <v>0.66666666666666663</v>
      </c>
      <c r="P3">
        <v>24</v>
      </c>
      <c r="Q3" s="10">
        <f t="shared" ref="Q3:Q23" si="6">P3/N3</f>
        <v>2.3762376237623763E-2</v>
      </c>
      <c r="R3">
        <v>4</v>
      </c>
      <c r="S3">
        <v>1</v>
      </c>
      <c r="T3" s="10">
        <f t="shared" ref="T3:T23" si="7">S3/R3</f>
        <v>0.25</v>
      </c>
      <c r="U3">
        <v>4</v>
      </c>
      <c r="V3" s="10">
        <f t="shared" ref="V3:V23" si="8">U3/R3</f>
        <v>1</v>
      </c>
      <c r="W3">
        <v>4</v>
      </c>
      <c r="X3" s="10">
        <f t="shared" ref="X3:X23" si="9">W3/R3</f>
        <v>1</v>
      </c>
    </row>
    <row r="4" spans="1:24">
      <c r="A4" t="s">
        <v>52</v>
      </c>
      <c r="B4" t="s">
        <v>56</v>
      </c>
      <c r="C4">
        <v>182</v>
      </c>
      <c r="D4">
        <v>0</v>
      </c>
      <c r="E4" s="10">
        <f t="shared" si="0"/>
        <v>0</v>
      </c>
      <c r="F4">
        <v>3</v>
      </c>
      <c r="G4" s="10">
        <f t="shared" si="1"/>
        <v>1.6483516483516484E-2</v>
      </c>
      <c r="H4">
        <v>0</v>
      </c>
      <c r="I4" s="10">
        <f t="shared" si="2"/>
        <v>0</v>
      </c>
      <c r="J4">
        <v>167</v>
      </c>
      <c r="K4" s="10">
        <f t="shared" si="3"/>
        <v>0.91758241758241754</v>
      </c>
      <c r="L4">
        <v>0</v>
      </c>
      <c r="M4" s="10">
        <f t="shared" si="4"/>
        <v>0</v>
      </c>
      <c r="N4">
        <v>12</v>
      </c>
      <c r="O4" s="10">
        <f t="shared" si="5"/>
        <v>6.5934065934065936E-2</v>
      </c>
      <c r="P4">
        <v>0</v>
      </c>
      <c r="Q4" s="10">
        <f t="shared" si="6"/>
        <v>0</v>
      </c>
      <c r="R4">
        <v>1</v>
      </c>
      <c r="S4">
        <v>0</v>
      </c>
      <c r="T4" s="10">
        <f t="shared" si="7"/>
        <v>0</v>
      </c>
      <c r="U4">
        <v>0</v>
      </c>
      <c r="V4" s="10">
        <f t="shared" si="8"/>
        <v>0</v>
      </c>
      <c r="W4">
        <v>1</v>
      </c>
      <c r="X4" s="10">
        <f t="shared" si="9"/>
        <v>1</v>
      </c>
    </row>
    <row r="5" spans="1:24">
      <c r="A5" t="s">
        <v>53</v>
      </c>
      <c r="B5" t="s">
        <v>57</v>
      </c>
      <c r="C5">
        <v>47</v>
      </c>
      <c r="D5">
        <v>0</v>
      </c>
      <c r="E5" s="10">
        <f t="shared" si="0"/>
        <v>0</v>
      </c>
      <c r="F5">
        <v>2</v>
      </c>
      <c r="G5" s="10">
        <f t="shared" si="1"/>
        <v>4.2553191489361701E-2</v>
      </c>
      <c r="H5">
        <v>0</v>
      </c>
      <c r="I5" s="10">
        <f t="shared" si="2"/>
        <v>0</v>
      </c>
      <c r="J5">
        <v>46</v>
      </c>
      <c r="K5" s="10">
        <f t="shared" si="3"/>
        <v>0.97872340425531912</v>
      </c>
      <c r="L5">
        <v>0</v>
      </c>
      <c r="M5" s="10">
        <f t="shared" si="4"/>
        <v>0</v>
      </c>
      <c r="N5">
        <v>1</v>
      </c>
      <c r="O5" s="10">
        <f t="shared" si="5"/>
        <v>2.1276595744680851E-2</v>
      </c>
      <c r="P5">
        <v>0</v>
      </c>
      <c r="Q5" s="10">
        <f t="shared" si="6"/>
        <v>0</v>
      </c>
      <c r="R5">
        <v>0</v>
      </c>
      <c r="S5">
        <v>0</v>
      </c>
      <c r="T5" s="10" t="e">
        <f t="shared" si="7"/>
        <v>#DIV/0!</v>
      </c>
      <c r="U5">
        <v>0</v>
      </c>
      <c r="V5" s="10" t="e">
        <f t="shared" si="8"/>
        <v>#DIV/0!</v>
      </c>
      <c r="W5">
        <v>0</v>
      </c>
      <c r="X5" s="10" t="e">
        <f t="shared" si="9"/>
        <v>#DIV/0!</v>
      </c>
    </row>
    <row r="6" spans="1:24">
      <c r="B6" t="s">
        <v>58</v>
      </c>
      <c r="C6">
        <v>117</v>
      </c>
      <c r="D6">
        <v>16</v>
      </c>
      <c r="E6" s="10">
        <f t="shared" si="0"/>
        <v>0.13675213675213677</v>
      </c>
      <c r="F6">
        <v>4</v>
      </c>
      <c r="G6" s="10">
        <f t="shared" si="1"/>
        <v>3.4188034188034191E-2</v>
      </c>
      <c r="H6">
        <v>1</v>
      </c>
      <c r="I6" s="15">
        <f t="shared" si="2"/>
        <v>0.25</v>
      </c>
      <c r="J6">
        <v>101</v>
      </c>
      <c r="K6" s="10">
        <f t="shared" si="3"/>
        <v>0.86324786324786329</v>
      </c>
      <c r="L6">
        <v>16</v>
      </c>
      <c r="M6" s="10">
        <f t="shared" si="4"/>
        <v>0.15841584158415842</v>
      </c>
      <c r="N6">
        <v>17</v>
      </c>
      <c r="O6" s="10">
        <f t="shared" si="5"/>
        <v>0.14529914529914531</v>
      </c>
      <c r="P6">
        <v>1</v>
      </c>
      <c r="Q6" s="10">
        <f t="shared" si="6"/>
        <v>5.8823529411764705E-2</v>
      </c>
      <c r="R6">
        <v>0</v>
      </c>
      <c r="S6">
        <v>0</v>
      </c>
      <c r="T6" s="10" t="e">
        <f t="shared" si="7"/>
        <v>#DIV/0!</v>
      </c>
      <c r="U6">
        <v>0</v>
      </c>
      <c r="V6" s="10" t="e">
        <f t="shared" si="8"/>
        <v>#DIV/0!</v>
      </c>
      <c r="W6">
        <v>0</v>
      </c>
      <c r="X6" s="10" t="e">
        <f t="shared" si="9"/>
        <v>#DIV/0!</v>
      </c>
    </row>
    <row r="7" spans="1:24">
      <c r="A7">
        <f>C7+C6+C5+C4</f>
        <v>1515</v>
      </c>
      <c r="B7" t="s">
        <v>59</v>
      </c>
      <c r="C7">
        <v>1169</v>
      </c>
      <c r="D7">
        <v>74</v>
      </c>
      <c r="E7" s="10">
        <f t="shared" si="0"/>
        <v>6.3301967493584257E-2</v>
      </c>
      <c r="F7">
        <v>24</v>
      </c>
      <c r="G7" s="10">
        <f t="shared" si="1"/>
        <v>2.0530367835757058E-2</v>
      </c>
      <c r="H7">
        <v>11</v>
      </c>
      <c r="I7" s="15">
        <f t="shared" si="2"/>
        <v>0.45833333333333331</v>
      </c>
      <c r="J7">
        <v>186</v>
      </c>
      <c r="K7" s="10">
        <f t="shared" si="3"/>
        <v>0.15911035072711718</v>
      </c>
      <c r="L7">
        <v>52</v>
      </c>
      <c r="M7" s="10">
        <f t="shared" si="4"/>
        <v>0.27956989247311825</v>
      </c>
      <c r="N7">
        <v>980</v>
      </c>
      <c r="O7" s="10">
        <f t="shared" si="5"/>
        <v>0.83832335329341312</v>
      </c>
      <c r="P7">
        <v>23</v>
      </c>
      <c r="Q7" s="10">
        <f t="shared" si="6"/>
        <v>2.3469387755102041E-2</v>
      </c>
      <c r="R7">
        <v>7</v>
      </c>
      <c r="S7">
        <v>1</v>
      </c>
      <c r="T7" s="10">
        <f t="shared" si="7"/>
        <v>0.14285714285714285</v>
      </c>
      <c r="U7">
        <v>4</v>
      </c>
      <c r="V7" s="10">
        <f t="shared" si="8"/>
        <v>0.5714285714285714</v>
      </c>
      <c r="W7">
        <v>3</v>
      </c>
      <c r="X7" s="10">
        <f t="shared" si="9"/>
        <v>0.42857142857142855</v>
      </c>
    </row>
    <row r="8" spans="1:24">
      <c r="A8" t="s">
        <v>60</v>
      </c>
      <c r="B8" s="8" t="s">
        <v>61</v>
      </c>
      <c r="C8" s="9">
        <v>234</v>
      </c>
      <c r="D8" s="9">
        <v>19</v>
      </c>
      <c r="E8" s="10">
        <f t="shared" si="0"/>
        <v>8.11965811965812E-2</v>
      </c>
      <c r="F8" s="9">
        <v>6</v>
      </c>
      <c r="G8" s="10">
        <f t="shared" si="1"/>
        <v>2.564102564102564E-2</v>
      </c>
      <c r="H8" s="9">
        <v>1</v>
      </c>
      <c r="I8" s="10">
        <f t="shared" si="2"/>
        <v>0.16666666666666666</v>
      </c>
      <c r="J8" s="9">
        <v>51</v>
      </c>
      <c r="K8" s="10">
        <f t="shared" si="3"/>
        <v>0.21794871794871795</v>
      </c>
      <c r="L8" s="9">
        <v>16</v>
      </c>
      <c r="M8" s="15">
        <f t="shared" si="4"/>
        <v>0.31372549019607843</v>
      </c>
      <c r="N8" s="9">
        <v>184</v>
      </c>
      <c r="O8" s="10">
        <f t="shared" si="5"/>
        <v>0.78632478632478631</v>
      </c>
      <c r="P8" s="9">
        <v>4</v>
      </c>
      <c r="Q8" s="10">
        <f t="shared" si="6"/>
        <v>2.1739130434782608E-2</v>
      </c>
      <c r="R8">
        <v>1</v>
      </c>
      <c r="S8" s="9">
        <v>0</v>
      </c>
      <c r="T8" s="10">
        <f t="shared" si="7"/>
        <v>0</v>
      </c>
      <c r="U8" s="9">
        <v>1</v>
      </c>
      <c r="V8" s="10">
        <f t="shared" si="8"/>
        <v>1</v>
      </c>
      <c r="W8" s="9">
        <v>0</v>
      </c>
      <c r="X8" s="10">
        <f t="shared" si="9"/>
        <v>0</v>
      </c>
    </row>
    <row r="9" spans="1:24">
      <c r="A9" s="9">
        <f>C9+C8</f>
        <v>724</v>
      </c>
      <c r="B9" s="8" t="s">
        <v>62</v>
      </c>
      <c r="C9" s="9">
        <v>490</v>
      </c>
      <c r="D9" s="9">
        <v>35</v>
      </c>
      <c r="E9" s="10">
        <f t="shared" si="0"/>
        <v>7.1428571428571425E-2</v>
      </c>
      <c r="F9" s="9">
        <v>14</v>
      </c>
      <c r="G9" s="10">
        <f t="shared" si="1"/>
        <v>2.8571428571428571E-2</v>
      </c>
      <c r="H9" s="9">
        <v>5</v>
      </c>
      <c r="I9" s="15">
        <f t="shared" si="2"/>
        <v>0.35714285714285715</v>
      </c>
      <c r="J9" s="9">
        <v>96</v>
      </c>
      <c r="K9" s="10">
        <f t="shared" si="3"/>
        <v>0.19591836734693877</v>
      </c>
      <c r="L9" s="9">
        <v>28</v>
      </c>
      <c r="M9" s="10">
        <f t="shared" si="4"/>
        <v>0.29166666666666669</v>
      </c>
      <c r="N9" s="9">
        <v>394</v>
      </c>
      <c r="O9" s="10">
        <f t="shared" si="5"/>
        <v>0.80408163265306121</v>
      </c>
      <c r="P9" s="9">
        <v>8</v>
      </c>
      <c r="Q9" s="10">
        <f t="shared" si="6"/>
        <v>2.030456852791878E-2</v>
      </c>
      <c r="R9">
        <v>3</v>
      </c>
      <c r="S9" s="9">
        <v>1</v>
      </c>
      <c r="T9" s="10">
        <f t="shared" si="7"/>
        <v>0.33333333333333331</v>
      </c>
      <c r="U9" s="9">
        <v>2</v>
      </c>
      <c r="V9" s="10">
        <f t="shared" si="8"/>
        <v>0.66666666666666663</v>
      </c>
      <c r="W9" s="9">
        <v>1</v>
      </c>
      <c r="X9" s="10">
        <f t="shared" si="9"/>
        <v>0.33333333333333331</v>
      </c>
    </row>
    <row r="10" spans="1:24">
      <c r="A10" t="s">
        <v>63</v>
      </c>
      <c r="B10" s="3" t="s">
        <v>65</v>
      </c>
      <c r="C10">
        <v>2696</v>
      </c>
      <c r="D10">
        <v>64</v>
      </c>
      <c r="E10" s="10">
        <f t="shared" si="0"/>
        <v>2.3738872403560832E-2</v>
      </c>
      <c r="F10">
        <v>57</v>
      </c>
      <c r="G10" s="10">
        <f t="shared" si="1"/>
        <v>2.1142433234421366E-2</v>
      </c>
      <c r="H10">
        <v>11</v>
      </c>
      <c r="I10" s="15">
        <f t="shared" si="2"/>
        <v>0.19298245614035087</v>
      </c>
      <c r="J10">
        <v>2091</v>
      </c>
      <c r="K10" s="10">
        <f t="shared" si="3"/>
        <v>0.77559347181008897</v>
      </c>
      <c r="L10">
        <v>58</v>
      </c>
      <c r="M10" s="10">
        <f t="shared" si="4"/>
        <v>2.7737924438067909E-2</v>
      </c>
      <c r="N10">
        <v>636</v>
      </c>
      <c r="O10" s="10">
        <f t="shared" si="5"/>
        <v>0.23590504451038577</v>
      </c>
      <c r="P10">
        <v>6</v>
      </c>
      <c r="Q10" s="10">
        <f t="shared" si="6"/>
        <v>9.433962264150943E-3</v>
      </c>
      <c r="R10">
        <v>33</v>
      </c>
      <c r="S10">
        <v>20</v>
      </c>
      <c r="T10" s="10">
        <f t="shared" si="7"/>
        <v>0.60606060606060608</v>
      </c>
      <c r="U10">
        <v>24</v>
      </c>
      <c r="V10" s="10">
        <f t="shared" si="8"/>
        <v>0.72727272727272729</v>
      </c>
      <c r="W10">
        <v>9</v>
      </c>
      <c r="X10" s="10">
        <f t="shared" si="9"/>
        <v>0.27272727272727271</v>
      </c>
    </row>
    <row r="11" spans="1:24">
      <c r="A11" s="10">
        <f>A9/C7</f>
        <v>0.61933276304533791</v>
      </c>
      <c r="B11" t="s">
        <v>68</v>
      </c>
      <c r="C11">
        <v>1903</v>
      </c>
      <c r="D11">
        <v>29</v>
      </c>
      <c r="E11" s="10">
        <f t="shared" si="0"/>
        <v>1.5239096163951655E-2</v>
      </c>
      <c r="F11">
        <v>39</v>
      </c>
      <c r="G11" s="10">
        <f t="shared" si="1"/>
        <v>2.0493956910141883E-2</v>
      </c>
      <c r="H11">
        <v>5</v>
      </c>
      <c r="I11" s="10">
        <f t="shared" si="2"/>
        <v>0.12820512820512819</v>
      </c>
      <c r="J11">
        <v>1341</v>
      </c>
      <c r="K11" s="10">
        <f t="shared" si="3"/>
        <v>0.70467682606410931</v>
      </c>
      <c r="L11">
        <v>27</v>
      </c>
      <c r="M11" s="10">
        <f t="shared" si="4"/>
        <v>2.0134228187919462E-2</v>
      </c>
      <c r="N11">
        <v>593</v>
      </c>
      <c r="O11" s="10">
        <f t="shared" si="5"/>
        <v>0.31161324224908038</v>
      </c>
      <c r="P11">
        <v>2</v>
      </c>
      <c r="Q11" s="10">
        <f t="shared" si="6"/>
        <v>3.3726812816188868E-3</v>
      </c>
      <c r="R11">
        <v>19</v>
      </c>
      <c r="S11">
        <v>16</v>
      </c>
      <c r="T11" s="10">
        <f t="shared" si="7"/>
        <v>0.84210526315789469</v>
      </c>
      <c r="U11">
        <v>16</v>
      </c>
      <c r="V11" s="10">
        <f t="shared" si="8"/>
        <v>0.84210526315789469</v>
      </c>
      <c r="W11">
        <v>3</v>
      </c>
      <c r="X11" s="10">
        <f t="shared" si="9"/>
        <v>0.15789473684210525</v>
      </c>
    </row>
    <row r="12" spans="1:24">
      <c r="A12" t="s">
        <v>64</v>
      </c>
      <c r="B12" t="s">
        <v>69</v>
      </c>
      <c r="C12">
        <v>188</v>
      </c>
      <c r="D12">
        <v>0</v>
      </c>
      <c r="E12" s="10">
        <f t="shared" si="0"/>
        <v>0</v>
      </c>
      <c r="F12">
        <v>0</v>
      </c>
      <c r="G12" s="10">
        <f t="shared" si="1"/>
        <v>0</v>
      </c>
      <c r="H12">
        <v>0</v>
      </c>
      <c r="I12" s="10" t="e">
        <f t="shared" si="2"/>
        <v>#DIV/0!</v>
      </c>
      <c r="J12">
        <v>188</v>
      </c>
      <c r="K12" s="10">
        <f t="shared" si="3"/>
        <v>1</v>
      </c>
      <c r="L12">
        <v>0</v>
      </c>
      <c r="M12" s="10">
        <f t="shared" si="4"/>
        <v>0</v>
      </c>
      <c r="N12">
        <v>0</v>
      </c>
      <c r="O12" s="10">
        <f t="shared" si="5"/>
        <v>0</v>
      </c>
      <c r="P12">
        <v>0</v>
      </c>
      <c r="Q12" s="10" t="e">
        <f t="shared" si="6"/>
        <v>#DIV/0!</v>
      </c>
      <c r="R12">
        <v>0</v>
      </c>
      <c r="S12">
        <v>0</v>
      </c>
      <c r="T12" s="10" t="e">
        <f t="shared" si="7"/>
        <v>#DIV/0!</v>
      </c>
      <c r="U12">
        <v>0</v>
      </c>
      <c r="V12" s="10" t="e">
        <f t="shared" si="8"/>
        <v>#DIV/0!</v>
      </c>
      <c r="W12">
        <v>0</v>
      </c>
      <c r="X12" s="10" t="e">
        <f t="shared" si="9"/>
        <v>#DIV/0!</v>
      </c>
    </row>
    <row r="13" spans="1:24">
      <c r="A13" s="11">
        <f>C10/C2</f>
        <v>0.63992404462378349</v>
      </c>
      <c r="B13" t="s">
        <v>70</v>
      </c>
      <c r="C13">
        <v>85</v>
      </c>
      <c r="D13">
        <v>0</v>
      </c>
      <c r="E13" s="10">
        <f t="shared" si="0"/>
        <v>0</v>
      </c>
      <c r="F13">
        <v>0</v>
      </c>
      <c r="G13" s="10">
        <f t="shared" si="1"/>
        <v>0</v>
      </c>
      <c r="H13">
        <v>0</v>
      </c>
      <c r="I13" s="10" t="e">
        <f t="shared" si="2"/>
        <v>#DIV/0!</v>
      </c>
      <c r="J13">
        <v>60</v>
      </c>
      <c r="K13" s="10">
        <f t="shared" si="3"/>
        <v>0.70588235294117652</v>
      </c>
      <c r="L13">
        <v>0</v>
      </c>
      <c r="M13" s="10">
        <f t="shared" si="4"/>
        <v>0</v>
      </c>
      <c r="N13">
        <v>24</v>
      </c>
      <c r="O13" s="10">
        <f t="shared" si="5"/>
        <v>0.28235294117647058</v>
      </c>
      <c r="P13">
        <v>0</v>
      </c>
      <c r="Q13" s="10">
        <f t="shared" si="6"/>
        <v>0</v>
      </c>
      <c r="R13">
        <v>0</v>
      </c>
      <c r="S13">
        <v>0</v>
      </c>
      <c r="T13" s="10" t="e">
        <f t="shared" si="7"/>
        <v>#DIV/0!</v>
      </c>
      <c r="U13">
        <v>0</v>
      </c>
      <c r="V13" s="10" t="e">
        <f t="shared" si="8"/>
        <v>#DIV/0!</v>
      </c>
      <c r="W13">
        <v>0</v>
      </c>
      <c r="X13" s="10" t="e">
        <f t="shared" si="9"/>
        <v>#DIV/0!</v>
      </c>
    </row>
    <row r="14" spans="1:24">
      <c r="A14" t="s">
        <v>66</v>
      </c>
      <c r="B14" t="s">
        <v>71</v>
      </c>
      <c r="C14">
        <v>539</v>
      </c>
      <c r="D14">
        <v>26</v>
      </c>
      <c r="E14" s="10">
        <f t="shared" si="0"/>
        <v>4.8237476808905382E-2</v>
      </c>
      <c r="F14">
        <v>22</v>
      </c>
      <c r="G14" s="10">
        <f t="shared" si="1"/>
        <v>4.0816326530612242E-2</v>
      </c>
      <c r="H14">
        <v>4</v>
      </c>
      <c r="I14" s="10">
        <f t="shared" si="2"/>
        <v>0.18181818181818182</v>
      </c>
      <c r="J14">
        <v>513</v>
      </c>
      <c r="K14" s="10">
        <f t="shared" si="3"/>
        <v>0.95176252319109467</v>
      </c>
      <c r="L14">
        <v>24</v>
      </c>
      <c r="M14" s="10">
        <f t="shared" si="4"/>
        <v>4.6783625730994149E-2</v>
      </c>
      <c r="N14">
        <v>29</v>
      </c>
      <c r="O14" s="10">
        <f t="shared" si="5"/>
        <v>5.3803339517625233E-2</v>
      </c>
      <c r="P14">
        <v>2</v>
      </c>
      <c r="Q14" s="10">
        <f t="shared" si="6"/>
        <v>6.8965517241379309E-2</v>
      </c>
      <c r="R14">
        <v>16</v>
      </c>
      <c r="S14">
        <v>16</v>
      </c>
      <c r="T14" s="10">
        <f t="shared" si="7"/>
        <v>1</v>
      </c>
      <c r="U14">
        <v>16</v>
      </c>
      <c r="V14" s="10">
        <f t="shared" si="8"/>
        <v>1</v>
      </c>
      <c r="W14">
        <v>0</v>
      </c>
      <c r="X14" s="10">
        <f t="shared" si="9"/>
        <v>0</v>
      </c>
    </row>
    <row r="15" spans="1:24">
      <c r="A15" s="11">
        <f>C3/C2</f>
        <v>0.35960123427486351</v>
      </c>
      <c r="B15" t="s">
        <v>72</v>
      </c>
      <c r="C15">
        <v>232</v>
      </c>
      <c r="D15">
        <v>1</v>
      </c>
      <c r="E15" s="10">
        <f t="shared" si="0"/>
        <v>4.3103448275862068E-3</v>
      </c>
      <c r="F15">
        <v>0</v>
      </c>
      <c r="G15" s="10">
        <f t="shared" si="1"/>
        <v>0</v>
      </c>
      <c r="H15">
        <v>0</v>
      </c>
      <c r="I15" s="10" t="e">
        <f t="shared" si="2"/>
        <v>#DIV/0!</v>
      </c>
      <c r="J15">
        <v>232</v>
      </c>
      <c r="K15" s="10">
        <f t="shared" si="3"/>
        <v>1</v>
      </c>
      <c r="L15">
        <v>1</v>
      </c>
      <c r="M15" s="10">
        <f t="shared" si="4"/>
        <v>4.3103448275862068E-3</v>
      </c>
      <c r="N15">
        <v>0</v>
      </c>
      <c r="O15" s="10">
        <f t="shared" si="5"/>
        <v>0</v>
      </c>
      <c r="P15">
        <v>0</v>
      </c>
      <c r="Q15" s="10" t="e">
        <f t="shared" si="6"/>
        <v>#DIV/0!</v>
      </c>
      <c r="R15">
        <v>1</v>
      </c>
      <c r="S15">
        <v>0</v>
      </c>
      <c r="T15" s="10">
        <f t="shared" si="7"/>
        <v>0</v>
      </c>
      <c r="U15">
        <v>0</v>
      </c>
      <c r="V15" s="10">
        <f t="shared" si="8"/>
        <v>0</v>
      </c>
      <c r="W15">
        <v>1</v>
      </c>
      <c r="X15" s="10">
        <f t="shared" si="9"/>
        <v>1</v>
      </c>
    </row>
    <row r="16" spans="1:24">
      <c r="A16" t="s">
        <v>67</v>
      </c>
      <c r="B16" t="s">
        <v>73</v>
      </c>
      <c r="C16">
        <v>750</v>
      </c>
      <c r="D16">
        <v>1</v>
      </c>
      <c r="E16" s="10">
        <f t="shared" si="0"/>
        <v>1.3333333333333333E-3</v>
      </c>
      <c r="F16">
        <v>16</v>
      </c>
      <c r="G16" s="10">
        <f t="shared" si="1"/>
        <v>2.1333333333333333E-2</v>
      </c>
      <c r="H16">
        <v>1</v>
      </c>
      <c r="I16" s="10">
        <f t="shared" si="2"/>
        <v>6.25E-2</v>
      </c>
      <c r="J16">
        <v>239</v>
      </c>
      <c r="K16" s="10">
        <f t="shared" si="3"/>
        <v>0.31866666666666665</v>
      </c>
      <c r="L16">
        <v>1</v>
      </c>
      <c r="M16" s="10">
        <f t="shared" si="4"/>
        <v>4.1841004184100415E-3</v>
      </c>
      <c r="N16">
        <v>540</v>
      </c>
      <c r="O16" s="10">
        <f t="shared" si="5"/>
        <v>0.72</v>
      </c>
      <c r="P16">
        <v>0</v>
      </c>
      <c r="Q16" s="10">
        <f t="shared" si="6"/>
        <v>0</v>
      </c>
      <c r="R16">
        <v>2</v>
      </c>
      <c r="S16">
        <v>0</v>
      </c>
      <c r="T16" s="10">
        <f t="shared" si="7"/>
        <v>0</v>
      </c>
      <c r="U16">
        <v>0</v>
      </c>
      <c r="V16" s="10">
        <f t="shared" si="8"/>
        <v>0</v>
      </c>
      <c r="W16">
        <v>2</v>
      </c>
      <c r="X16" s="10">
        <f t="shared" si="9"/>
        <v>1</v>
      </c>
    </row>
    <row r="17" spans="1:24">
      <c r="B17" t="s">
        <v>74</v>
      </c>
      <c r="C17">
        <v>109</v>
      </c>
      <c r="D17">
        <v>1</v>
      </c>
      <c r="E17" s="10">
        <f t="shared" si="0"/>
        <v>9.1743119266055051E-3</v>
      </c>
      <c r="F17">
        <v>1</v>
      </c>
      <c r="G17" s="10">
        <f t="shared" si="1"/>
        <v>9.1743119266055051E-3</v>
      </c>
      <c r="H17">
        <v>0</v>
      </c>
      <c r="I17" s="10">
        <f t="shared" si="2"/>
        <v>0</v>
      </c>
      <c r="J17">
        <v>109</v>
      </c>
      <c r="K17" s="10">
        <f t="shared" si="3"/>
        <v>1</v>
      </c>
      <c r="L17">
        <v>1</v>
      </c>
      <c r="M17" s="10">
        <f t="shared" si="4"/>
        <v>9.1743119266055051E-3</v>
      </c>
      <c r="N17">
        <v>0</v>
      </c>
      <c r="O17" s="10">
        <f t="shared" si="5"/>
        <v>0</v>
      </c>
      <c r="P17">
        <v>0</v>
      </c>
      <c r="Q17" s="10" t="e">
        <f t="shared" si="6"/>
        <v>#DIV/0!</v>
      </c>
      <c r="R17">
        <v>0</v>
      </c>
      <c r="S17">
        <v>0</v>
      </c>
      <c r="T17" s="10" t="e">
        <f t="shared" si="7"/>
        <v>#DIV/0!</v>
      </c>
      <c r="U17">
        <v>0</v>
      </c>
      <c r="V17" s="10" t="e">
        <f t="shared" si="8"/>
        <v>#DIV/0!</v>
      </c>
      <c r="W17">
        <v>0</v>
      </c>
      <c r="X17" s="10" t="e">
        <f t="shared" si="9"/>
        <v>#DIV/0!</v>
      </c>
    </row>
    <row r="18" spans="1:24">
      <c r="A18">
        <f>C17+C16+C15+C14+C13+C12+C13</f>
        <v>1988</v>
      </c>
      <c r="B18" s="13" t="s">
        <v>76</v>
      </c>
      <c r="C18">
        <v>793</v>
      </c>
      <c r="D18">
        <v>35</v>
      </c>
      <c r="E18" s="10">
        <f t="shared" si="0"/>
        <v>4.4136191677175286E-2</v>
      </c>
      <c r="F18">
        <v>18</v>
      </c>
      <c r="G18" s="10">
        <f t="shared" si="1"/>
        <v>2.269861286254729E-2</v>
      </c>
      <c r="H18">
        <v>6</v>
      </c>
      <c r="I18" s="15">
        <f t="shared" si="2"/>
        <v>0.33333333333333331</v>
      </c>
      <c r="J18">
        <v>750</v>
      </c>
      <c r="K18" s="10">
        <f t="shared" si="3"/>
        <v>0.94577553593947039</v>
      </c>
      <c r="L18">
        <v>31</v>
      </c>
      <c r="M18" s="10">
        <f t="shared" si="4"/>
        <v>4.1333333333333333E-2</v>
      </c>
      <c r="N18">
        <v>43</v>
      </c>
      <c r="O18" s="10">
        <f t="shared" si="5"/>
        <v>5.4224464060529637E-2</v>
      </c>
      <c r="P18">
        <v>4</v>
      </c>
      <c r="Q18" s="10">
        <f t="shared" si="6"/>
        <v>9.3023255813953487E-2</v>
      </c>
      <c r="R18">
        <v>14</v>
      </c>
      <c r="S18">
        <v>4</v>
      </c>
      <c r="T18" s="10">
        <f t="shared" si="7"/>
        <v>0.2857142857142857</v>
      </c>
      <c r="U18">
        <v>8</v>
      </c>
      <c r="V18" s="10">
        <f t="shared" si="8"/>
        <v>0.5714285714285714</v>
      </c>
      <c r="W18">
        <v>6</v>
      </c>
      <c r="X18" s="10">
        <f t="shared" si="9"/>
        <v>0.42857142857142855</v>
      </c>
    </row>
    <row r="19" spans="1:24">
      <c r="A19" s="12" t="s">
        <v>75</v>
      </c>
      <c r="B19" s="13" t="s">
        <v>81</v>
      </c>
      <c r="C19">
        <v>651</v>
      </c>
      <c r="D19">
        <v>0</v>
      </c>
      <c r="E19" s="10">
        <f t="shared" si="0"/>
        <v>0</v>
      </c>
      <c r="F19">
        <v>12</v>
      </c>
      <c r="G19" s="10">
        <f t="shared" si="1"/>
        <v>1.8433179723502304E-2</v>
      </c>
      <c r="H19">
        <v>0</v>
      </c>
      <c r="I19" s="10">
        <f t="shared" si="2"/>
        <v>0</v>
      </c>
      <c r="J19">
        <v>647</v>
      </c>
      <c r="K19" s="10">
        <f t="shared" si="3"/>
        <v>0.99385560675883255</v>
      </c>
      <c r="L19">
        <v>0</v>
      </c>
      <c r="M19" s="10">
        <f t="shared" si="4"/>
        <v>0</v>
      </c>
      <c r="N19">
        <v>4</v>
      </c>
      <c r="O19" s="10">
        <f t="shared" si="5"/>
        <v>6.1443932411674347E-3</v>
      </c>
      <c r="P19">
        <v>0</v>
      </c>
      <c r="Q19" s="10">
        <f t="shared" si="6"/>
        <v>0</v>
      </c>
      <c r="R19">
        <v>0</v>
      </c>
      <c r="S19">
        <v>0</v>
      </c>
      <c r="T19" s="10" t="e">
        <f t="shared" si="7"/>
        <v>#DIV/0!</v>
      </c>
      <c r="U19">
        <v>0</v>
      </c>
      <c r="V19" s="10" t="e">
        <f t="shared" si="8"/>
        <v>#DIV/0!</v>
      </c>
      <c r="W19">
        <v>0</v>
      </c>
      <c r="X19" s="10" t="e">
        <f t="shared" si="9"/>
        <v>#DIV/0!</v>
      </c>
    </row>
    <row r="20" spans="1:24">
      <c r="A20">
        <f>C18+C11</f>
        <v>2696</v>
      </c>
      <c r="B20" s="13" t="s">
        <v>82</v>
      </c>
      <c r="C20">
        <v>20</v>
      </c>
      <c r="D20">
        <v>7</v>
      </c>
      <c r="E20" s="15">
        <f t="shared" si="0"/>
        <v>0.35</v>
      </c>
      <c r="F20">
        <v>0</v>
      </c>
      <c r="G20" s="10">
        <f t="shared" si="1"/>
        <v>0</v>
      </c>
      <c r="H20">
        <v>0</v>
      </c>
      <c r="I20" s="10" t="e">
        <f t="shared" si="2"/>
        <v>#DIV/0!</v>
      </c>
      <c r="J20">
        <v>5</v>
      </c>
      <c r="K20" s="10">
        <f t="shared" si="3"/>
        <v>0.25</v>
      </c>
      <c r="L20">
        <v>4</v>
      </c>
      <c r="M20" s="16">
        <f>L20/J20</f>
        <v>0.8</v>
      </c>
      <c r="N20">
        <v>15</v>
      </c>
      <c r="O20" s="10">
        <f t="shared" si="5"/>
        <v>0.75</v>
      </c>
      <c r="P20">
        <v>3</v>
      </c>
      <c r="Q20" s="10">
        <f t="shared" si="6"/>
        <v>0.2</v>
      </c>
      <c r="R20">
        <v>1</v>
      </c>
      <c r="S20">
        <v>0</v>
      </c>
      <c r="T20" s="10">
        <f t="shared" si="7"/>
        <v>0</v>
      </c>
      <c r="U20">
        <v>0</v>
      </c>
      <c r="V20" s="10">
        <f t="shared" si="8"/>
        <v>0</v>
      </c>
      <c r="W20">
        <v>1</v>
      </c>
      <c r="X20" s="10">
        <f t="shared" si="9"/>
        <v>1</v>
      </c>
    </row>
    <row r="21" spans="1:24">
      <c r="A21" t="s">
        <v>77</v>
      </c>
      <c r="B21" s="13" t="s">
        <v>83</v>
      </c>
      <c r="C21">
        <v>83</v>
      </c>
      <c r="D21">
        <v>21</v>
      </c>
      <c r="E21" s="15">
        <f t="shared" si="0"/>
        <v>0.25301204819277107</v>
      </c>
      <c r="F21">
        <v>6</v>
      </c>
      <c r="G21" s="10">
        <f t="shared" si="1"/>
        <v>7.2289156626506021E-2</v>
      </c>
      <c r="H21">
        <v>6</v>
      </c>
      <c r="I21" s="20">
        <f t="shared" si="2"/>
        <v>1</v>
      </c>
      <c r="J21">
        <v>70</v>
      </c>
      <c r="K21" s="10">
        <f t="shared" si="3"/>
        <v>0.84337349397590367</v>
      </c>
      <c r="L21">
        <v>20</v>
      </c>
      <c r="M21" s="15">
        <f t="shared" si="4"/>
        <v>0.2857142857142857</v>
      </c>
      <c r="N21">
        <v>13</v>
      </c>
      <c r="O21" s="10">
        <f t="shared" si="5"/>
        <v>0.15662650602409639</v>
      </c>
      <c r="P21">
        <v>1</v>
      </c>
      <c r="Q21" s="10">
        <f t="shared" si="6"/>
        <v>7.6923076923076927E-2</v>
      </c>
      <c r="R21">
        <v>11</v>
      </c>
      <c r="S21">
        <v>4</v>
      </c>
      <c r="T21" s="10">
        <f t="shared" si="7"/>
        <v>0.36363636363636365</v>
      </c>
      <c r="U21">
        <v>8</v>
      </c>
      <c r="V21" s="10">
        <f t="shared" si="8"/>
        <v>0.72727272727272729</v>
      </c>
      <c r="W21">
        <v>3</v>
      </c>
      <c r="X21" s="10">
        <f t="shared" si="9"/>
        <v>0.27272727272727271</v>
      </c>
    </row>
    <row r="22" spans="1:24">
      <c r="A22" s="10">
        <f>C18/C10</f>
        <v>0.29413946587537093</v>
      </c>
      <c r="B22" s="13" t="s">
        <v>4</v>
      </c>
      <c r="C22">
        <v>36</v>
      </c>
      <c r="D22">
        <v>7</v>
      </c>
      <c r="E22" s="10">
        <f t="shared" si="0"/>
        <v>0.19444444444444445</v>
      </c>
      <c r="F22">
        <v>0</v>
      </c>
      <c r="G22" s="10">
        <f t="shared" si="1"/>
        <v>0</v>
      </c>
      <c r="H22">
        <v>0</v>
      </c>
      <c r="I22" s="10" t="e">
        <f t="shared" si="2"/>
        <v>#DIV/0!</v>
      </c>
      <c r="J22">
        <v>25</v>
      </c>
      <c r="K22" s="10">
        <f t="shared" si="3"/>
        <v>0.69444444444444442</v>
      </c>
      <c r="L22">
        <v>7</v>
      </c>
      <c r="M22" s="15">
        <f t="shared" si="4"/>
        <v>0.28000000000000003</v>
      </c>
      <c r="N22">
        <v>11</v>
      </c>
      <c r="O22" s="10">
        <f t="shared" si="5"/>
        <v>0.30555555555555558</v>
      </c>
      <c r="P22">
        <v>0</v>
      </c>
      <c r="Q22" s="10">
        <f t="shared" si="6"/>
        <v>0</v>
      </c>
      <c r="R22">
        <v>2</v>
      </c>
      <c r="S22">
        <v>0</v>
      </c>
      <c r="T22" s="10">
        <f t="shared" si="7"/>
        <v>0</v>
      </c>
      <c r="U22">
        <v>0</v>
      </c>
      <c r="V22" s="10">
        <f t="shared" si="8"/>
        <v>0</v>
      </c>
      <c r="W22">
        <v>2</v>
      </c>
      <c r="X22" s="10">
        <f t="shared" si="9"/>
        <v>1</v>
      </c>
    </row>
    <row r="23" spans="1:24">
      <c r="A23" t="s">
        <v>79</v>
      </c>
      <c r="B23" s="13" t="s">
        <v>84</v>
      </c>
      <c r="C23">
        <v>139</v>
      </c>
      <c r="D23">
        <v>35</v>
      </c>
      <c r="E23" s="15">
        <f>D23/C23</f>
        <v>0.25179856115107913</v>
      </c>
      <c r="F23">
        <v>6</v>
      </c>
      <c r="G23" s="10">
        <f t="shared" si="1"/>
        <v>4.3165467625899283E-2</v>
      </c>
      <c r="H23">
        <v>6</v>
      </c>
      <c r="I23" s="16">
        <f t="shared" si="2"/>
        <v>1</v>
      </c>
      <c r="J23">
        <v>100</v>
      </c>
      <c r="K23" s="10">
        <f t="shared" si="3"/>
        <v>0.71942446043165464</v>
      </c>
      <c r="L23">
        <v>31</v>
      </c>
      <c r="M23" s="10">
        <f t="shared" si="4"/>
        <v>0.31</v>
      </c>
      <c r="N23">
        <v>39</v>
      </c>
      <c r="O23" s="10">
        <f t="shared" si="5"/>
        <v>0.2805755395683453</v>
      </c>
      <c r="P23">
        <v>4</v>
      </c>
      <c r="Q23" s="10">
        <f t="shared" si="6"/>
        <v>0.10256410256410256</v>
      </c>
      <c r="R23">
        <v>14</v>
      </c>
      <c r="S23">
        <v>0</v>
      </c>
      <c r="T23" s="10">
        <f t="shared" si="7"/>
        <v>0</v>
      </c>
      <c r="U23">
        <v>8</v>
      </c>
      <c r="V23" s="10">
        <f t="shared" si="8"/>
        <v>0.5714285714285714</v>
      </c>
      <c r="W23">
        <v>6</v>
      </c>
      <c r="X23" s="10">
        <f t="shared" si="9"/>
        <v>0.42857142857142855</v>
      </c>
    </row>
    <row r="24" spans="1:24">
      <c r="A24" s="10">
        <f>C11/C10</f>
        <v>0.70586053412462912</v>
      </c>
    </row>
    <row r="25" spans="1:24">
      <c r="A25" t="s">
        <v>80</v>
      </c>
    </row>
    <row r="26" spans="1:24">
      <c r="A26">
        <f>C22+C21+C20+C19</f>
        <v>790</v>
      </c>
    </row>
    <row r="27" spans="1:24">
      <c r="A27" s="12" t="s">
        <v>85</v>
      </c>
    </row>
    <row r="28" spans="1:24">
      <c r="A28">
        <f>C23+C19</f>
        <v>790</v>
      </c>
      <c r="C28" s="6" t="s">
        <v>91</v>
      </c>
      <c r="D28" s="6"/>
      <c r="E28" s="6"/>
    </row>
    <row r="29" spans="1:24">
      <c r="A29" s="12" t="s">
        <v>86</v>
      </c>
      <c r="C29" t="s">
        <v>89</v>
      </c>
    </row>
    <row r="32" spans="1:24">
      <c r="A32" t="s">
        <v>122</v>
      </c>
      <c r="B32" t="s">
        <v>116</v>
      </c>
      <c r="C32" s="14" t="s">
        <v>97</v>
      </c>
      <c r="D32" s="3" t="s">
        <v>98</v>
      </c>
      <c r="E32" s="3" t="s">
        <v>99</v>
      </c>
      <c r="F32" t="s">
        <v>100</v>
      </c>
      <c r="G32" s="3" t="s">
        <v>101</v>
      </c>
      <c r="H32" t="s">
        <v>102</v>
      </c>
    </row>
    <row r="33" spans="3:8">
      <c r="C33" s="10">
        <f>E2</f>
        <v>3.6553524804177548E-2</v>
      </c>
      <c r="D33" s="10">
        <v>0.02</v>
      </c>
      <c r="E33" s="10">
        <v>7.0000000000000007E-2</v>
      </c>
      <c r="F33" s="10">
        <v>0.11</v>
      </c>
      <c r="G33" s="10">
        <v>0.05</v>
      </c>
      <c r="H33" s="10">
        <v>0.13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selection activeCell="M22" sqref="M22"/>
    </sheetView>
  </sheetViews>
  <sheetFormatPr defaultRowHeight="15"/>
  <cols>
    <col min="1" max="1" width="31.42578125" customWidth="1"/>
    <col min="2" max="2" width="24.85546875" bestFit="1" customWidth="1"/>
    <col min="3" max="3" width="24.85546875" customWidth="1"/>
    <col min="4" max="5" width="11.42578125" customWidth="1"/>
    <col min="16" max="16" width="41.5703125" bestFit="1" customWidth="1"/>
  </cols>
  <sheetData>
    <row r="1" spans="1:22">
      <c r="A1" t="s">
        <v>55</v>
      </c>
      <c r="B1" s="3" t="s">
        <v>50</v>
      </c>
      <c r="C1" s="3" t="s">
        <v>160</v>
      </c>
      <c r="D1" t="s">
        <v>90</v>
      </c>
      <c r="E1" t="s">
        <v>103</v>
      </c>
      <c r="F1" s="3" t="s">
        <v>88</v>
      </c>
      <c r="G1" s="3" t="s">
        <v>117</v>
      </c>
      <c r="H1" t="s">
        <v>90</v>
      </c>
      <c r="I1" t="s">
        <v>103</v>
      </c>
      <c r="J1" s="3" t="s">
        <v>6</v>
      </c>
      <c r="K1" s="3" t="s">
        <v>118</v>
      </c>
      <c r="L1" t="s">
        <v>90</v>
      </c>
      <c r="M1" t="s">
        <v>103</v>
      </c>
      <c r="N1" s="3" t="s">
        <v>27</v>
      </c>
      <c r="O1" s="3" t="s">
        <v>121</v>
      </c>
      <c r="P1" s="3" t="s">
        <v>87</v>
      </c>
      <c r="Q1" t="s">
        <v>88</v>
      </c>
      <c r="R1" t="s">
        <v>119</v>
      </c>
      <c r="S1" t="s">
        <v>6</v>
      </c>
      <c r="T1" t="s">
        <v>111</v>
      </c>
      <c r="U1" t="s">
        <v>27</v>
      </c>
      <c r="V1" t="s">
        <v>112</v>
      </c>
    </row>
    <row r="2" spans="1:22">
      <c r="B2">
        <v>1872</v>
      </c>
      <c r="D2">
        <v>41</v>
      </c>
      <c r="E2" s="10">
        <f>D2/B2</f>
        <v>2.19017094017094E-2</v>
      </c>
      <c r="F2">
        <v>17</v>
      </c>
      <c r="G2" s="10">
        <f>F2/B2</f>
        <v>9.0811965811965819E-3</v>
      </c>
      <c r="H2">
        <v>0</v>
      </c>
      <c r="I2" s="10">
        <f>H2/F2</f>
        <v>0</v>
      </c>
      <c r="J2">
        <v>1840</v>
      </c>
      <c r="K2" s="10">
        <f>J2/B2</f>
        <v>0.98290598290598286</v>
      </c>
      <c r="L2">
        <v>39</v>
      </c>
      <c r="M2" s="10">
        <f>L2/J2</f>
        <v>2.1195652173913043E-2</v>
      </c>
      <c r="N2">
        <v>32</v>
      </c>
      <c r="O2" s="10">
        <f>N2/B2</f>
        <v>1.7094017094017096E-2</v>
      </c>
      <c r="P2">
        <v>4</v>
      </c>
      <c r="Q2">
        <v>0</v>
      </c>
      <c r="R2" s="10">
        <f>Q2/P2</f>
        <v>0</v>
      </c>
      <c r="S2">
        <v>2</v>
      </c>
      <c r="T2" s="10">
        <f>S2/P2</f>
        <v>0.5</v>
      </c>
      <c r="U2">
        <v>2</v>
      </c>
      <c r="V2" s="10">
        <f>U2/P2</f>
        <v>0.5</v>
      </c>
    </row>
    <row r="3" spans="1:22">
      <c r="A3" s="3" t="s">
        <v>54</v>
      </c>
      <c r="B3">
        <v>81</v>
      </c>
      <c r="C3" s="10">
        <f>B3/$B$2</f>
        <v>4.3269230769230768E-2</v>
      </c>
      <c r="D3">
        <v>0</v>
      </c>
      <c r="E3" s="10">
        <f t="shared" ref="E3:E23" si="0">D3/B3</f>
        <v>0</v>
      </c>
      <c r="F3">
        <v>1</v>
      </c>
      <c r="G3" s="10">
        <f t="shared" ref="G3:G23" si="1">F3/B3</f>
        <v>1.2345679012345678E-2</v>
      </c>
      <c r="H3">
        <v>0</v>
      </c>
      <c r="I3" s="10">
        <f t="shared" ref="I3:I23" si="2">H3/F3</f>
        <v>0</v>
      </c>
      <c r="J3">
        <v>74</v>
      </c>
      <c r="K3" s="10">
        <f t="shared" ref="K3:K23" si="3">J3/B3</f>
        <v>0.9135802469135802</v>
      </c>
      <c r="L3">
        <v>0</v>
      </c>
      <c r="M3" s="10">
        <f t="shared" ref="M3:M23" si="4">L3/J3</f>
        <v>0</v>
      </c>
      <c r="N3">
        <v>0</v>
      </c>
      <c r="P3">
        <v>1</v>
      </c>
      <c r="Q3">
        <v>0</v>
      </c>
      <c r="R3" s="10">
        <f t="shared" ref="R3:R23" si="5">Q3/P3</f>
        <v>0</v>
      </c>
      <c r="S3">
        <v>1</v>
      </c>
      <c r="T3" s="10">
        <f t="shared" ref="T3:T23" si="6">S3/P3</f>
        <v>1</v>
      </c>
      <c r="U3">
        <v>0</v>
      </c>
      <c r="V3" s="10">
        <f t="shared" ref="V3:V23" si="7">U3/P3</f>
        <v>0</v>
      </c>
    </row>
    <row r="4" spans="1:22">
      <c r="A4" t="s">
        <v>56</v>
      </c>
      <c r="B4">
        <v>72</v>
      </c>
      <c r="C4" s="10">
        <f t="shared" ref="C4:C23" si="8">B4/$B$2</f>
        <v>3.8461538461538464E-2</v>
      </c>
      <c r="D4">
        <v>0</v>
      </c>
      <c r="E4" s="10">
        <f t="shared" si="0"/>
        <v>0</v>
      </c>
      <c r="F4">
        <v>1</v>
      </c>
      <c r="G4" s="10">
        <f t="shared" si="1"/>
        <v>1.3888888888888888E-2</v>
      </c>
      <c r="H4">
        <v>0</v>
      </c>
      <c r="I4" s="10">
        <f t="shared" si="2"/>
        <v>0</v>
      </c>
      <c r="J4">
        <v>71</v>
      </c>
      <c r="K4" s="10">
        <f t="shared" si="3"/>
        <v>0.98611111111111116</v>
      </c>
      <c r="L4">
        <v>0</v>
      </c>
      <c r="M4" s="10">
        <f t="shared" si="4"/>
        <v>0</v>
      </c>
      <c r="N4">
        <v>0</v>
      </c>
      <c r="P4">
        <v>0</v>
      </c>
      <c r="Q4">
        <v>0</v>
      </c>
      <c r="R4" s="10" t="e">
        <f t="shared" si="5"/>
        <v>#DIV/0!</v>
      </c>
      <c r="S4">
        <v>0</v>
      </c>
      <c r="T4" s="10" t="e">
        <f t="shared" si="6"/>
        <v>#DIV/0!</v>
      </c>
      <c r="U4">
        <v>0</v>
      </c>
      <c r="V4" s="10" t="e">
        <f t="shared" si="7"/>
        <v>#DIV/0!</v>
      </c>
    </row>
    <row r="5" spans="1:22">
      <c r="A5" t="s">
        <v>57</v>
      </c>
      <c r="B5">
        <v>0</v>
      </c>
      <c r="C5" s="10">
        <f t="shared" si="8"/>
        <v>0</v>
      </c>
      <c r="D5">
        <v>0</v>
      </c>
      <c r="E5" s="10" t="e">
        <f t="shared" si="0"/>
        <v>#DIV/0!</v>
      </c>
      <c r="F5">
        <v>0</v>
      </c>
      <c r="G5" s="10" t="e">
        <f t="shared" si="1"/>
        <v>#DIV/0!</v>
      </c>
      <c r="H5">
        <v>0</v>
      </c>
      <c r="I5" s="10" t="e">
        <f t="shared" si="2"/>
        <v>#DIV/0!</v>
      </c>
      <c r="J5">
        <v>0</v>
      </c>
      <c r="K5" s="10" t="e">
        <f t="shared" si="3"/>
        <v>#DIV/0!</v>
      </c>
      <c r="L5">
        <v>0</v>
      </c>
      <c r="M5" s="10" t="e">
        <f t="shared" si="4"/>
        <v>#DIV/0!</v>
      </c>
      <c r="N5">
        <v>0</v>
      </c>
      <c r="P5">
        <v>0</v>
      </c>
      <c r="Q5">
        <v>0</v>
      </c>
      <c r="R5" s="10" t="e">
        <f t="shared" si="5"/>
        <v>#DIV/0!</v>
      </c>
      <c r="S5">
        <v>0</v>
      </c>
      <c r="T5" s="10" t="e">
        <f t="shared" si="6"/>
        <v>#DIV/0!</v>
      </c>
      <c r="U5">
        <v>0</v>
      </c>
      <c r="V5" s="10" t="e">
        <f t="shared" si="7"/>
        <v>#DIV/0!</v>
      </c>
    </row>
    <row r="6" spans="1:22">
      <c r="A6" t="s">
        <v>58</v>
      </c>
      <c r="B6">
        <v>1</v>
      </c>
      <c r="C6" s="10">
        <f t="shared" si="8"/>
        <v>5.3418803418803424E-4</v>
      </c>
      <c r="D6">
        <v>0</v>
      </c>
      <c r="E6" s="10">
        <f t="shared" si="0"/>
        <v>0</v>
      </c>
      <c r="F6">
        <v>0</v>
      </c>
      <c r="G6" s="10">
        <f t="shared" si="1"/>
        <v>0</v>
      </c>
      <c r="H6">
        <v>0</v>
      </c>
      <c r="I6" s="10" t="e">
        <f t="shared" si="2"/>
        <v>#DIV/0!</v>
      </c>
      <c r="J6">
        <v>0</v>
      </c>
      <c r="K6" s="10">
        <f t="shared" si="3"/>
        <v>0</v>
      </c>
      <c r="L6">
        <v>0</v>
      </c>
      <c r="M6" s="10" t="e">
        <f t="shared" si="4"/>
        <v>#DIV/0!</v>
      </c>
      <c r="N6">
        <v>0</v>
      </c>
      <c r="P6">
        <v>0</v>
      </c>
      <c r="Q6">
        <v>0</v>
      </c>
      <c r="R6" s="10" t="e">
        <f t="shared" si="5"/>
        <v>#DIV/0!</v>
      </c>
      <c r="S6">
        <v>0</v>
      </c>
      <c r="T6" s="10" t="e">
        <f t="shared" si="6"/>
        <v>#DIV/0!</v>
      </c>
      <c r="U6">
        <v>0</v>
      </c>
      <c r="V6" s="10" t="e">
        <f t="shared" si="7"/>
        <v>#DIV/0!</v>
      </c>
    </row>
    <row r="7" spans="1:22">
      <c r="A7" t="s">
        <v>59</v>
      </c>
      <c r="B7">
        <v>8</v>
      </c>
      <c r="C7" s="10">
        <f t="shared" si="8"/>
        <v>4.2735042735042739E-3</v>
      </c>
      <c r="D7">
        <v>0</v>
      </c>
      <c r="E7" s="10">
        <f t="shared" si="0"/>
        <v>0</v>
      </c>
      <c r="F7">
        <v>0</v>
      </c>
      <c r="G7" s="10">
        <f t="shared" si="1"/>
        <v>0</v>
      </c>
      <c r="H7">
        <v>0</v>
      </c>
      <c r="I7" s="10" t="e">
        <f t="shared" si="2"/>
        <v>#DIV/0!</v>
      </c>
      <c r="J7">
        <v>3</v>
      </c>
      <c r="K7" s="10">
        <f t="shared" si="3"/>
        <v>0.375</v>
      </c>
      <c r="L7">
        <v>0</v>
      </c>
      <c r="M7" s="10">
        <f t="shared" si="4"/>
        <v>0</v>
      </c>
      <c r="N7">
        <v>0</v>
      </c>
      <c r="P7">
        <v>1</v>
      </c>
      <c r="Q7">
        <v>0</v>
      </c>
      <c r="R7" s="10">
        <f t="shared" si="5"/>
        <v>0</v>
      </c>
      <c r="S7">
        <v>1</v>
      </c>
      <c r="T7" s="10">
        <f t="shared" si="6"/>
        <v>1</v>
      </c>
      <c r="U7">
        <v>0</v>
      </c>
      <c r="V7" s="10">
        <f t="shared" si="7"/>
        <v>0</v>
      </c>
    </row>
    <row r="8" spans="1:22">
      <c r="A8" s="8" t="s">
        <v>61</v>
      </c>
      <c r="B8">
        <v>0</v>
      </c>
      <c r="C8" s="10">
        <f t="shared" si="8"/>
        <v>0</v>
      </c>
      <c r="D8">
        <v>0</v>
      </c>
      <c r="E8" s="10" t="e">
        <f t="shared" si="0"/>
        <v>#DIV/0!</v>
      </c>
      <c r="F8">
        <v>0</v>
      </c>
      <c r="G8" s="10" t="e">
        <f t="shared" si="1"/>
        <v>#DIV/0!</v>
      </c>
      <c r="H8">
        <v>0</v>
      </c>
      <c r="I8" s="10" t="e">
        <f t="shared" si="2"/>
        <v>#DIV/0!</v>
      </c>
      <c r="J8">
        <v>0</v>
      </c>
      <c r="K8" s="10" t="e">
        <f t="shared" si="3"/>
        <v>#DIV/0!</v>
      </c>
      <c r="L8">
        <v>0</v>
      </c>
      <c r="M8" s="10" t="e">
        <f t="shared" si="4"/>
        <v>#DIV/0!</v>
      </c>
      <c r="N8">
        <v>0</v>
      </c>
      <c r="P8">
        <v>1</v>
      </c>
      <c r="Q8">
        <v>0</v>
      </c>
      <c r="R8" s="10">
        <f t="shared" si="5"/>
        <v>0</v>
      </c>
      <c r="S8">
        <v>1</v>
      </c>
      <c r="T8" s="10">
        <f t="shared" si="6"/>
        <v>1</v>
      </c>
      <c r="U8">
        <v>0</v>
      </c>
      <c r="V8" s="10">
        <f t="shared" si="7"/>
        <v>0</v>
      </c>
    </row>
    <row r="9" spans="1:22">
      <c r="A9" s="8" t="s">
        <v>62</v>
      </c>
      <c r="B9">
        <v>0</v>
      </c>
      <c r="C9" s="10">
        <f t="shared" si="8"/>
        <v>0</v>
      </c>
      <c r="D9">
        <v>0</v>
      </c>
      <c r="E9" s="10" t="e">
        <f t="shared" si="0"/>
        <v>#DIV/0!</v>
      </c>
      <c r="F9">
        <v>0</v>
      </c>
      <c r="G9" s="10" t="e">
        <f t="shared" si="1"/>
        <v>#DIV/0!</v>
      </c>
      <c r="H9">
        <v>0</v>
      </c>
      <c r="I9" s="10" t="e">
        <f t="shared" si="2"/>
        <v>#DIV/0!</v>
      </c>
      <c r="J9">
        <v>0</v>
      </c>
      <c r="K9" s="10" t="e">
        <f t="shared" si="3"/>
        <v>#DIV/0!</v>
      </c>
      <c r="L9">
        <v>0</v>
      </c>
      <c r="M9" s="10" t="e">
        <f t="shared" si="4"/>
        <v>#DIV/0!</v>
      </c>
      <c r="N9">
        <v>0</v>
      </c>
      <c r="P9">
        <v>1</v>
      </c>
      <c r="Q9">
        <v>0</v>
      </c>
      <c r="R9" s="10">
        <f t="shared" si="5"/>
        <v>0</v>
      </c>
      <c r="S9">
        <v>1</v>
      </c>
      <c r="T9" s="10">
        <f t="shared" si="6"/>
        <v>1</v>
      </c>
      <c r="U9">
        <v>0</v>
      </c>
      <c r="V9" s="10">
        <f t="shared" si="7"/>
        <v>0</v>
      </c>
    </row>
    <row r="10" spans="1:22">
      <c r="A10" s="3" t="s">
        <v>65</v>
      </c>
      <c r="B10">
        <v>1791</v>
      </c>
      <c r="C10" s="10">
        <f t="shared" si="8"/>
        <v>0.95673076923076927</v>
      </c>
      <c r="D10">
        <v>41</v>
      </c>
      <c r="E10" s="10">
        <f t="shared" si="0"/>
        <v>2.2892238972640984E-2</v>
      </c>
      <c r="F10">
        <v>16</v>
      </c>
      <c r="G10" s="10">
        <f t="shared" si="1"/>
        <v>8.9335566722501397E-3</v>
      </c>
      <c r="H10">
        <v>0</v>
      </c>
      <c r="I10" s="10">
        <f t="shared" si="2"/>
        <v>0</v>
      </c>
      <c r="J10">
        <v>1766</v>
      </c>
      <c r="K10" s="10">
        <f t="shared" si="3"/>
        <v>0.98604131769960912</v>
      </c>
      <c r="L10">
        <v>39</v>
      </c>
      <c r="M10" s="10">
        <f t="shared" si="4"/>
        <v>2.2083805209513023E-2</v>
      </c>
      <c r="N10">
        <v>2</v>
      </c>
      <c r="P10">
        <v>3</v>
      </c>
      <c r="Q10">
        <v>0</v>
      </c>
      <c r="R10" s="10">
        <f t="shared" si="5"/>
        <v>0</v>
      </c>
      <c r="S10">
        <v>1</v>
      </c>
      <c r="T10" s="10">
        <f t="shared" si="6"/>
        <v>0.33333333333333331</v>
      </c>
      <c r="U10">
        <v>2</v>
      </c>
      <c r="V10" s="10">
        <f t="shared" si="7"/>
        <v>0.66666666666666663</v>
      </c>
    </row>
    <row r="11" spans="1:22">
      <c r="A11" t="s">
        <v>68</v>
      </c>
      <c r="B11">
        <v>1063</v>
      </c>
      <c r="C11" s="10">
        <f t="shared" si="8"/>
        <v>0.56784188034188032</v>
      </c>
      <c r="D11">
        <v>20</v>
      </c>
      <c r="E11" s="10">
        <f t="shared" si="0"/>
        <v>1.881467544684854E-2</v>
      </c>
      <c r="F11">
        <v>4</v>
      </c>
      <c r="G11" s="10">
        <f t="shared" si="1"/>
        <v>3.7629350893697085E-3</v>
      </c>
      <c r="H11">
        <v>0</v>
      </c>
      <c r="I11" s="10">
        <f t="shared" si="2"/>
        <v>0</v>
      </c>
      <c r="J11">
        <v>1045</v>
      </c>
      <c r="K11" s="10">
        <f t="shared" si="3"/>
        <v>0.98306679209783632</v>
      </c>
      <c r="L11">
        <v>18</v>
      </c>
      <c r="M11" s="10">
        <f t="shared" si="4"/>
        <v>1.7224880382775119E-2</v>
      </c>
      <c r="N11">
        <v>2</v>
      </c>
      <c r="P11">
        <v>1</v>
      </c>
      <c r="Q11">
        <v>0</v>
      </c>
      <c r="R11" s="10">
        <f t="shared" si="5"/>
        <v>0</v>
      </c>
      <c r="S11">
        <v>0</v>
      </c>
      <c r="T11" s="10">
        <f t="shared" si="6"/>
        <v>0</v>
      </c>
      <c r="U11">
        <v>1</v>
      </c>
      <c r="V11" s="10">
        <f t="shared" si="7"/>
        <v>1</v>
      </c>
    </row>
    <row r="12" spans="1:22">
      <c r="A12" t="s">
        <v>69</v>
      </c>
      <c r="B12">
        <v>188</v>
      </c>
      <c r="C12" s="10">
        <f t="shared" si="8"/>
        <v>0.10042735042735043</v>
      </c>
      <c r="D12">
        <v>0</v>
      </c>
      <c r="E12" s="10">
        <f t="shared" si="0"/>
        <v>0</v>
      </c>
      <c r="F12">
        <v>0</v>
      </c>
      <c r="G12" s="10">
        <f t="shared" si="1"/>
        <v>0</v>
      </c>
      <c r="H12">
        <v>0</v>
      </c>
      <c r="I12" s="10" t="e">
        <f t="shared" si="2"/>
        <v>#DIV/0!</v>
      </c>
      <c r="J12">
        <v>188</v>
      </c>
      <c r="K12" s="10">
        <f t="shared" si="3"/>
        <v>1</v>
      </c>
      <c r="L12">
        <v>0</v>
      </c>
      <c r="M12" s="10">
        <f t="shared" si="4"/>
        <v>0</v>
      </c>
      <c r="N12">
        <v>0</v>
      </c>
      <c r="P12">
        <v>0</v>
      </c>
      <c r="Q12">
        <v>0</v>
      </c>
      <c r="R12" s="10" t="e">
        <f t="shared" si="5"/>
        <v>#DIV/0!</v>
      </c>
      <c r="S12">
        <v>0</v>
      </c>
      <c r="T12" s="10" t="e">
        <f t="shared" si="6"/>
        <v>#DIV/0!</v>
      </c>
      <c r="U12">
        <v>0</v>
      </c>
      <c r="V12" s="10" t="e">
        <f t="shared" si="7"/>
        <v>#DIV/0!</v>
      </c>
    </row>
    <row r="13" spans="1:22">
      <c r="A13" t="s">
        <v>70</v>
      </c>
      <c r="B13">
        <v>59</v>
      </c>
      <c r="C13" s="10">
        <f t="shared" si="8"/>
        <v>3.1517094017094016E-2</v>
      </c>
      <c r="D13">
        <v>0</v>
      </c>
      <c r="E13" s="10">
        <f t="shared" si="0"/>
        <v>0</v>
      </c>
      <c r="F13">
        <v>0</v>
      </c>
      <c r="G13" s="10">
        <f t="shared" si="1"/>
        <v>0</v>
      </c>
      <c r="H13">
        <v>0</v>
      </c>
      <c r="I13" s="10" t="e">
        <f t="shared" si="2"/>
        <v>#DIV/0!</v>
      </c>
      <c r="J13">
        <v>58</v>
      </c>
      <c r="K13" s="10">
        <f t="shared" si="3"/>
        <v>0.98305084745762716</v>
      </c>
      <c r="L13">
        <v>0</v>
      </c>
      <c r="M13" s="10">
        <f t="shared" si="4"/>
        <v>0</v>
      </c>
      <c r="N13">
        <v>0</v>
      </c>
      <c r="P13">
        <v>0</v>
      </c>
      <c r="Q13">
        <v>0</v>
      </c>
      <c r="R13" s="10" t="e">
        <f t="shared" si="5"/>
        <v>#DIV/0!</v>
      </c>
      <c r="S13">
        <v>0</v>
      </c>
      <c r="T13" s="10" t="e">
        <f t="shared" si="6"/>
        <v>#DIV/0!</v>
      </c>
      <c r="U13">
        <v>0</v>
      </c>
      <c r="V13" s="10" t="e">
        <f t="shared" si="7"/>
        <v>#DIV/0!</v>
      </c>
    </row>
    <row r="14" spans="1:22">
      <c r="A14" t="s">
        <v>71</v>
      </c>
      <c r="B14">
        <v>467</v>
      </c>
      <c r="C14" s="10">
        <f t="shared" si="8"/>
        <v>0.24946581196581197</v>
      </c>
      <c r="D14">
        <v>18</v>
      </c>
      <c r="E14" s="10">
        <f t="shared" si="0"/>
        <v>3.8543897216274089E-2</v>
      </c>
      <c r="F14">
        <v>1</v>
      </c>
      <c r="G14" s="10">
        <f t="shared" si="1"/>
        <v>2.1413276231263384E-3</v>
      </c>
      <c r="H14">
        <v>0</v>
      </c>
      <c r="I14" s="10">
        <f t="shared" si="2"/>
        <v>0</v>
      </c>
      <c r="J14">
        <v>460</v>
      </c>
      <c r="K14" s="10">
        <f t="shared" si="3"/>
        <v>0.98501070663811563</v>
      </c>
      <c r="L14">
        <v>16</v>
      </c>
      <c r="M14" s="10">
        <f t="shared" si="4"/>
        <v>3.4782608695652174E-2</v>
      </c>
      <c r="N14">
        <v>2</v>
      </c>
      <c r="P14">
        <v>0</v>
      </c>
      <c r="Q14">
        <v>0</v>
      </c>
      <c r="R14" s="10" t="e">
        <f t="shared" si="5"/>
        <v>#DIV/0!</v>
      </c>
      <c r="S14">
        <v>0</v>
      </c>
      <c r="T14" s="10" t="e">
        <f t="shared" si="6"/>
        <v>#DIV/0!</v>
      </c>
      <c r="U14">
        <v>0</v>
      </c>
      <c r="V14" s="10" t="e">
        <f t="shared" si="7"/>
        <v>#DIV/0!</v>
      </c>
    </row>
    <row r="15" spans="1:22">
      <c r="A15" t="s">
        <v>72</v>
      </c>
      <c r="B15">
        <v>217</v>
      </c>
      <c r="C15" s="10">
        <f t="shared" si="8"/>
        <v>0.11591880341880342</v>
      </c>
      <c r="D15">
        <v>1</v>
      </c>
      <c r="E15" s="10">
        <f t="shared" si="0"/>
        <v>4.608294930875576E-3</v>
      </c>
      <c r="F15">
        <v>0</v>
      </c>
      <c r="G15" s="10">
        <f t="shared" si="1"/>
        <v>0</v>
      </c>
      <c r="H15">
        <v>0</v>
      </c>
      <c r="I15" s="10" t="e">
        <f t="shared" si="2"/>
        <v>#DIV/0!</v>
      </c>
      <c r="J15">
        <v>217</v>
      </c>
      <c r="K15" s="10">
        <f t="shared" si="3"/>
        <v>1</v>
      </c>
      <c r="L15">
        <v>1</v>
      </c>
      <c r="M15" s="10">
        <f t="shared" si="4"/>
        <v>4.608294930875576E-3</v>
      </c>
      <c r="N15">
        <v>0</v>
      </c>
      <c r="P15">
        <v>1</v>
      </c>
      <c r="Q15">
        <v>0</v>
      </c>
      <c r="R15" s="10">
        <f t="shared" si="5"/>
        <v>0</v>
      </c>
      <c r="S15">
        <v>0</v>
      </c>
      <c r="T15" s="10">
        <f t="shared" si="6"/>
        <v>0</v>
      </c>
      <c r="U15">
        <v>1</v>
      </c>
      <c r="V15" s="10">
        <f t="shared" si="7"/>
        <v>1</v>
      </c>
    </row>
    <row r="16" spans="1:22">
      <c r="A16" t="s">
        <v>73</v>
      </c>
      <c r="B16">
        <v>24</v>
      </c>
      <c r="C16" s="10">
        <f t="shared" si="8"/>
        <v>1.282051282051282E-2</v>
      </c>
      <c r="D16">
        <v>0</v>
      </c>
      <c r="E16" s="10">
        <f t="shared" si="0"/>
        <v>0</v>
      </c>
      <c r="F16">
        <v>2</v>
      </c>
      <c r="G16" s="10">
        <f t="shared" si="1"/>
        <v>8.3333333333333329E-2</v>
      </c>
      <c r="H16">
        <v>0</v>
      </c>
      <c r="I16" s="10">
        <f t="shared" si="2"/>
        <v>0</v>
      </c>
      <c r="J16">
        <v>14</v>
      </c>
      <c r="K16" s="10">
        <f t="shared" si="3"/>
        <v>0.58333333333333337</v>
      </c>
      <c r="L16">
        <v>0</v>
      </c>
      <c r="M16" s="10">
        <f t="shared" si="4"/>
        <v>0</v>
      </c>
      <c r="N16">
        <v>0</v>
      </c>
      <c r="P16">
        <v>0</v>
      </c>
      <c r="Q16">
        <v>0</v>
      </c>
      <c r="R16" s="10" t="e">
        <f t="shared" si="5"/>
        <v>#DIV/0!</v>
      </c>
      <c r="S16">
        <v>0</v>
      </c>
      <c r="T16" s="10" t="e">
        <f t="shared" si="6"/>
        <v>#DIV/0!</v>
      </c>
      <c r="U16">
        <v>0</v>
      </c>
      <c r="V16" s="10" t="e">
        <f t="shared" si="7"/>
        <v>#DIV/0!</v>
      </c>
    </row>
    <row r="17" spans="1:22">
      <c r="A17" t="s">
        <v>74</v>
      </c>
      <c r="B17">
        <v>108</v>
      </c>
      <c r="C17" s="10">
        <f t="shared" si="8"/>
        <v>5.7692307692307696E-2</v>
      </c>
      <c r="D17">
        <v>1</v>
      </c>
      <c r="E17" s="10">
        <f t="shared" si="0"/>
        <v>9.2592592592592587E-3</v>
      </c>
      <c r="F17">
        <v>1</v>
      </c>
      <c r="G17" s="10">
        <f t="shared" si="1"/>
        <v>9.2592592592592587E-3</v>
      </c>
      <c r="H17">
        <v>0</v>
      </c>
      <c r="I17" s="10">
        <f t="shared" si="2"/>
        <v>0</v>
      </c>
      <c r="J17">
        <v>108</v>
      </c>
      <c r="K17" s="10">
        <f t="shared" si="3"/>
        <v>1</v>
      </c>
      <c r="L17">
        <v>1</v>
      </c>
      <c r="M17" s="10">
        <f t="shared" si="4"/>
        <v>9.2592592592592587E-3</v>
      </c>
      <c r="N17">
        <v>0</v>
      </c>
      <c r="P17">
        <v>0</v>
      </c>
      <c r="Q17">
        <v>0</v>
      </c>
      <c r="R17" s="10" t="e">
        <f t="shared" si="5"/>
        <v>#DIV/0!</v>
      </c>
      <c r="S17">
        <v>0</v>
      </c>
      <c r="T17" s="10" t="e">
        <f t="shared" si="6"/>
        <v>#DIV/0!</v>
      </c>
      <c r="U17">
        <v>0</v>
      </c>
      <c r="V17" s="10" t="e">
        <f t="shared" si="7"/>
        <v>#DIV/0!</v>
      </c>
    </row>
    <row r="18" spans="1:22">
      <c r="A18" s="13" t="s">
        <v>76</v>
      </c>
      <c r="B18">
        <v>728</v>
      </c>
      <c r="C18" s="10">
        <f t="shared" si="8"/>
        <v>0.3888888888888889</v>
      </c>
      <c r="D18">
        <v>21</v>
      </c>
      <c r="E18" s="10">
        <f t="shared" si="0"/>
        <v>2.8846153846153848E-2</v>
      </c>
      <c r="F18">
        <v>12</v>
      </c>
      <c r="G18" s="10">
        <f t="shared" si="1"/>
        <v>1.6483516483516484E-2</v>
      </c>
      <c r="H18">
        <v>0</v>
      </c>
      <c r="I18" s="10">
        <f t="shared" si="2"/>
        <v>0</v>
      </c>
      <c r="J18">
        <v>721</v>
      </c>
      <c r="K18" s="10">
        <f t="shared" si="3"/>
        <v>0.99038461538461542</v>
      </c>
      <c r="L18">
        <v>21</v>
      </c>
      <c r="M18" s="10">
        <f t="shared" si="4"/>
        <v>2.9126213592233011E-2</v>
      </c>
      <c r="N18">
        <v>0</v>
      </c>
      <c r="P18">
        <v>2</v>
      </c>
      <c r="Q18">
        <v>0</v>
      </c>
      <c r="R18" s="10">
        <f t="shared" si="5"/>
        <v>0</v>
      </c>
      <c r="S18">
        <v>1</v>
      </c>
      <c r="T18" s="10">
        <f t="shared" si="6"/>
        <v>0.5</v>
      </c>
      <c r="U18">
        <v>1</v>
      </c>
      <c r="V18" s="10">
        <f t="shared" si="7"/>
        <v>0.5</v>
      </c>
    </row>
    <row r="19" spans="1:22">
      <c r="A19" s="13" t="s">
        <v>81</v>
      </c>
      <c r="B19">
        <v>651</v>
      </c>
      <c r="C19" s="10">
        <f t="shared" si="8"/>
        <v>0.34775641025641024</v>
      </c>
      <c r="D19">
        <v>0</v>
      </c>
      <c r="E19" s="10">
        <f t="shared" si="0"/>
        <v>0</v>
      </c>
      <c r="F19">
        <v>12</v>
      </c>
      <c r="G19" s="10">
        <f t="shared" si="1"/>
        <v>1.8433179723502304E-2</v>
      </c>
      <c r="H19">
        <v>0</v>
      </c>
      <c r="I19" s="10">
        <f t="shared" si="2"/>
        <v>0</v>
      </c>
      <c r="J19">
        <v>647</v>
      </c>
      <c r="K19" s="10">
        <f t="shared" si="3"/>
        <v>0.99385560675883255</v>
      </c>
      <c r="L19">
        <v>0</v>
      </c>
      <c r="M19" s="10">
        <f t="shared" si="4"/>
        <v>0</v>
      </c>
      <c r="N19">
        <v>0</v>
      </c>
      <c r="P19">
        <v>0</v>
      </c>
      <c r="Q19">
        <v>0</v>
      </c>
      <c r="R19" s="10" t="e">
        <f t="shared" si="5"/>
        <v>#DIV/0!</v>
      </c>
      <c r="S19">
        <v>0</v>
      </c>
      <c r="T19" s="10" t="e">
        <f t="shared" si="6"/>
        <v>#DIV/0!</v>
      </c>
      <c r="U19">
        <v>0</v>
      </c>
      <c r="V19" s="10" t="e">
        <f t="shared" si="7"/>
        <v>#DIV/0!</v>
      </c>
    </row>
    <row r="20" spans="1:22">
      <c r="A20" s="13" t="s">
        <v>82</v>
      </c>
      <c r="B20">
        <v>6</v>
      </c>
      <c r="C20" s="10">
        <f t="shared" si="8"/>
        <v>3.205128205128205E-3</v>
      </c>
      <c r="D20">
        <v>3</v>
      </c>
      <c r="E20" s="10">
        <f t="shared" si="0"/>
        <v>0.5</v>
      </c>
      <c r="F20">
        <v>0</v>
      </c>
      <c r="G20" s="10">
        <f t="shared" si="1"/>
        <v>0</v>
      </c>
      <c r="H20">
        <v>0</v>
      </c>
      <c r="I20" s="10" t="e">
        <f t="shared" si="2"/>
        <v>#DIV/0!</v>
      </c>
      <c r="J20">
        <v>4</v>
      </c>
      <c r="K20" s="10">
        <f t="shared" si="3"/>
        <v>0.66666666666666663</v>
      </c>
      <c r="L20">
        <v>3</v>
      </c>
      <c r="M20" s="16">
        <f t="shared" si="4"/>
        <v>0.75</v>
      </c>
      <c r="N20">
        <v>0</v>
      </c>
      <c r="P20">
        <v>1</v>
      </c>
      <c r="Q20">
        <v>0</v>
      </c>
      <c r="R20" s="10">
        <f t="shared" si="5"/>
        <v>0</v>
      </c>
      <c r="S20">
        <v>0</v>
      </c>
      <c r="T20" s="10">
        <f t="shared" si="6"/>
        <v>0</v>
      </c>
      <c r="U20">
        <v>1</v>
      </c>
      <c r="V20" s="10">
        <f t="shared" si="7"/>
        <v>1</v>
      </c>
    </row>
    <row r="21" spans="1:22">
      <c r="A21" s="13" t="s">
        <v>83</v>
      </c>
      <c r="B21">
        <v>45</v>
      </c>
      <c r="C21" s="10">
        <f t="shared" si="8"/>
        <v>2.403846153846154E-2</v>
      </c>
      <c r="D21">
        <v>12</v>
      </c>
      <c r="E21" s="10">
        <f t="shared" si="0"/>
        <v>0.26666666666666666</v>
      </c>
      <c r="F21">
        <v>0</v>
      </c>
      <c r="G21" s="10">
        <f t="shared" si="1"/>
        <v>0</v>
      </c>
      <c r="H21">
        <v>0</v>
      </c>
      <c r="I21" s="10" t="e">
        <f t="shared" si="2"/>
        <v>#DIV/0!</v>
      </c>
      <c r="J21">
        <v>44</v>
      </c>
      <c r="K21" s="10">
        <f t="shared" si="3"/>
        <v>0.97777777777777775</v>
      </c>
      <c r="L21">
        <v>12</v>
      </c>
      <c r="M21" s="10">
        <f t="shared" si="4"/>
        <v>0.27272727272727271</v>
      </c>
      <c r="N21">
        <v>0</v>
      </c>
      <c r="P21">
        <v>1</v>
      </c>
      <c r="Q21">
        <v>0</v>
      </c>
      <c r="R21" s="10">
        <f t="shared" si="5"/>
        <v>0</v>
      </c>
      <c r="S21">
        <v>1</v>
      </c>
      <c r="T21" s="10">
        <f t="shared" si="6"/>
        <v>1</v>
      </c>
      <c r="U21">
        <v>0</v>
      </c>
      <c r="V21" s="10">
        <f t="shared" si="7"/>
        <v>0</v>
      </c>
    </row>
    <row r="22" spans="1:22">
      <c r="A22" s="13" t="s">
        <v>4</v>
      </c>
      <c r="B22">
        <v>23</v>
      </c>
      <c r="C22" s="10">
        <f t="shared" si="8"/>
        <v>1.2286324786324786E-2</v>
      </c>
      <c r="D22">
        <v>6</v>
      </c>
      <c r="E22" s="10">
        <f t="shared" si="0"/>
        <v>0.2608695652173913</v>
      </c>
      <c r="F22">
        <v>0</v>
      </c>
      <c r="G22" s="10">
        <f t="shared" si="1"/>
        <v>0</v>
      </c>
      <c r="H22">
        <v>0</v>
      </c>
      <c r="I22" s="10" t="e">
        <f t="shared" si="2"/>
        <v>#DIV/0!</v>
      </c>
      <c r="J22">
        <v>23</v>
      </c>
      <c r="K22" s="10">
        <f t="shared" si="3"/>
        <v>1</v>
      </c>
      <c r="L22">
        <v>6</v>
      </c>
      <c r="M22" s="10">
        <f t="shared" si="4"/>
        <v>0.2608695652173913</v>
      </c>
      <c r="N22">
        <v>0</v>
      </c>
      <c r="P22">
        <v>0</v>
      </c>
      <c r="Q22">
        <v>0</v>
      </c>
      <c r="R22" s="10" t="e">
        <f t="shared" si="5"/>
        <v>#DIV/0!</v>
      </c>
      <c r="S22">
        <v>0</v>
      </c>
      <c r="T22" s="10" t="e">
        <f t="shared" si="6"/>
        <v>#DIV/0!</v>
      </c>
      <c r="U22">
        <v>0</v>
      </c>
      <c r="V22" s="10" t="e">
        <f t="shared" si="7"/>
        <v>#DIV/0!</v>
      </c>
    </row>
    <row r="23" spans="1:22">
      <c r="A23" s="13" t="s">
        <v>84</v>
      </c>
      <c r="B23">
        <v>74</v>
      </c>
      <c r="C23" s="10">
        <f t="shared" si="8"/>
        <v>3.9529914529914528E-2</v>
      </c>
      <c r="D23">
        <v>21</v>
      </c>
      <c r="E23" s="10">
        <f t="shared" si="0"/>
        <v>0.28378378378378377</v>
      </c>
      <c r="F23">
        <v>0</v>
      </c>
      <c r="G23" s="10">
        <f t="shared" si="1"/>
        <v>0</v>
      </c>
      <c r="H23">
        <v>0</v>
      </c>
      <c r="I23" s="10" t="e">
        <f t="shared" si="2"/>
        <v>#DIV/0!</v>
      </c>
      <c r="J23">
        <v>71</v>
      </c>
      <c r="K23" s="10">
        <f t="shared" si="3"/>
        <v>0.95945945945945943</v>
      </c>
      <c r="L23">
        <v>21</v>
      </c>
      <c r="M23" s="10">
        <f t="shared" si="4"/>
        <v>0.29577464788732394</v>
      </c>
      <c r="N23">
        <v>0</v>
      </c>
      <c r="P23">
        <v>2</v>
      </c>
      <c r="Q23">
        <v>0</v>
      </c>
      <c r="R23" s="10">
        <f t="shared" si="5"/>
        <v>0</v>
      </c>
      <c r="S23">
        <v>1</v>
      </c>
      <c r="T23" s="10">
        <f t="shared" si="6"/>
        <v>0.5</v>
      </c>
      <c r="U23">
        <v>1</v>
      </c>
      <c r="V23" s="10">
        <f t="shared" si="7"/>
        <v>0.5</v>
      </c>
    </row>
    <row r="26" spans="1:22">
      <c r="B26" t="s">
        <v>93</v>
      </c>
      <c r="D26" t="s">
        <v>113</v>
      </c>
      <c r="F26" t="s">
        <v>90</v>
      </c>
      <c r="H26" t="s">
        <v>103</v>
      </c>
    </row>
    <row r="27" spans="1:22">
      <c r="A27" t="s">
        <v>94</v>
      </c>
      <c r="B27">
        <v>1671</v>
      </c>
      <c r="D27" s="10">
        <f>B27/B30</f>
        <v>0.91964777105118323</v>
      </c>
      <c r="E27" s="10"/>
      <c r="F27">
        <v>22</v>
      </c>
      <c r="H27" s="10">
        <f>F27/B27</f>
        <v>1.3165769000598444E-2</v>
      </c>
      <c r="I27" s="10"/>
    </row>
    <row r="28" spans="1:22">
      <c r="A28" t="s">
        <v>95</v>
      </c>
      <c r="B28">
        <v>45</v>
      </c>
      <c r="D28" s="10">
        <f>B28/B30</f>
        <v>2.4766097963676389E-2</v>
      </c>
      <c r="E28" s="10"/>
      <c r="F28">
        <v>0</v>
      </c>
      <c r="H28">
        <v>0</v>
      </c>
    </row>
    <row r="29" spans="1:22">
      <c r="A29" t="s">
        <v>96</v>
      </c>
      <c r="B29">
        <v>101</v>
      </c>
      <c r="D29" s="10">
        <f>B29/B30</f>
        <v>5.5586130985140342E-2</v>
      </c>
      <c r="E29" s="10"/>
      <c r="F29">
        <v>6</v>
      </c>
      <c r="H29" s="10">
        <f>F29/B29</f>
        <v>5.9405940594059403E-2</v>
      </c>
      <c r="I29" s="10"/>
    </row>
    <row r="30" spans="1:22">
      <c r="A30" s="3" t="s">
        <v>1</v>
      </c>
      <c r="B30">
        <f>B27+B28+B29</f>
        <v>1817</v>
      </c>
      <c r="F30">
        <f>SUM(F27:F29)</f>
        <v>28</v>
      </c>
      <c r="H30" s="10">
        <f>F30/B30</f>
        <v>1.5410016510731976E-2</v>
      </c>
      <c r="I30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9"/>
  <sheetViews>
    <sheetView tabSelected="1" workbookViewId="0">
      <selection activeCell="I32" sqref="I32"/>
    </sheetView>
  </sheetViews>
  <sheetFormatPr defaultRowHeight="15"/>
  <cols>
    <col min="1" max="1" width="31.42578125" customWidth="1"/>
    <col min="2" max="2" width="24.85546875" bestFit="1" customWidth="1"/>
    <col min="5" max="5" width="16.5703125" bestFit="1" customWidth="1"/>
    <col min="6" max="6" width="10.140625" bestFit="1" customWidth="1"/>
    <col min="15" max="15" width="9.140625" style="19"/>
    <col min="17" max="17" width="41.5703125" bestFit="1" customWidth="1"/>
  </cols>
  <sheetData>
    <row r="1" spans="1:23">
      <c r="A1" t="s">
        <v>55</v>
      </c>
      <c r="B1" s="3" t="s">
        <v>50</v>
      </c>
      <c r="C1" t="s">
        <v>90</v>
      </c>
      <c r="D1" t="s">
        <v>103</v>
      </c>
      <c r="E1" s="3" t="s">
        <v>88</v>
      </c>
      <c r="F1" s="3" t="s">
        <v>117</v>
      </c>
      <c r="G1" t="s">
        <v>90</v>
      </c>
      <c r="H1" t="s">
        <v>103</v>
      </c>
      <c r="I1" s="3" t="s">
        <v>6</v>
      </c>
      <c r="J1" s="3" t="s">
        <v>118</v>
      </c>
      <c r="K1" t="s">
        <v>90</v>
      </c>
      <c r="L1" t="s">
        <v>103</v>
      </c>
      <c r="M1" s="3" t="s">
        <v>27</v>
      </c>
      <c r="N1" s="3" t="s">
        <v>120</v>
      </c>
      <c r="O1" s="18" t="s">
        <v>90</v>
      </c>
      <c r="P1" s="13" t="s">
        <v>103</v>
      </c>
      <c r="Q1" s="3" t="s">
        <v>87</v>
      </c>
      <c r="R1" t="s">
        <v>88</v>
      </c>
      <c r="S1" t="s">
        <v>117</v>
      </c>
      <c r="T1" t="s">
        <v>6</v>
      </c>
      <c r="U1" t="s">
        <v>118</v>
      </c>
      <c r="V1" t="s">
        <v>27</v>
      </c>
      <c r="W1" t="s">
        <v>121</v>
      </c>
    </row>
    <row r="2" spans="1:23">
      <c r="B2">
        <v>2447</v>
      </c>
      <c r="C2">
        <v>128</v>
      </c>
      <c r="D2" s="10">
        <f>C2/B2</f>
        <v>5.2308949734368615E-2</v>
      </c>
      <c r="E2">
        <v>76</v>
      </c>
      <c r="F2" s="10">
        <f>E2/B2</f>
        <v>3.1058438904781365E-2</v>
      </c>
      <c r="G2">
        <v>23</v>
      </c>
      <c r="H2" s="10">
        <f>G2/E2</f>
        <v>0.30263157894736842</v>
      </c>
      <c r="I2">
        <v>838</v>
      </c>
      <c r="J2" s="10">
        <f>I2/B2</f>
        <v>0.34246015529219453</v>
      </c>
      <c r="K2">
        <v>102</v>
      </c>
      <c r="L2" s="10">
        <f>K2/I2</f>
        <v>0.12171837708830549</v>
      </c>
      <c r="M2">
        <v>1636</v>
      </c>
      <c r="N2" s="10">
        <f>M2/B2</f>
        <v>0.66857376379239886</v>
      </c>
      <c r="O2" s="17">
        <v>28</v>
      </c>
      <c r="P2" s="10">
        <f>O2/M2</f>
        <v>1.7114914425427872E-2</v>
      </c>
      <c r="Q2">
        <v>42</v>
      </c>
      <c r="R2">
        <v>21</v>
      </c>
      <c r="S2" s="10">
        <f>R2/Q2</f>
        <v>0.5</v>
      </c>
      <c r="T2">
        <v>30</v>
      </c>
      <c r="U2" s="10">
        <f>T2/Q2</f>
        <v>0.7142857142857143</v>
      </c>
      <c r="V2">
        <v>12</v>
      </c>
      <c r="W2" s="10">
        <f>V2/Q2</f>
        <v>0.2857142857142857</v>
      </c>
    </row>
    <row r="3" spans="1:23">
      <c r="A3" s="3" t="s">
        <v>54</v>
      </c>
      <c r="B3">
        <v>1445</v>
      </c>
      <c r="C3">
        <v>90</v>
      </c>
      <c r="D3" s="10">
        <f t="shared" ref="D3:D23" si="0">C3/B3</f>
        <v>6.228373702422145E-2</v>
      </c>
      <c r="E3">
        <v>33</v>
      </c>
      <c r="F3" s="10">
        <f t="shared" ref="F3:F23" si="1">E3/B3</f>
        <v>2.2837370242214532E-2</v>
      </c>
      <c r="G3">
        <v>12</v>
      </c>
      <c r="H3" s="10">
        <f t="shared" ref="H3:H23" si="2">G3/E3</f>
        <v>0.36363636363636365</v>
      </c>
      <c r="I3">
        <v>432</v>
      </c>
      <c r="J3" s="10">
        <f t="shared" ref="J3:J23" si="3">I3/B3</f>
        <v>0.29896193771626295</v>
      </c>
      <c r="K3">
        <v>68</v>
      </c>
      <c r="L3" s="10">
        <f t="shared" ref="L3:L23" si="4">K3/I3</f>
        <v>0.15740740740740741</v>
      </c>
      <c r="M3">
        <v>1008</v>
      </c>
      <c r="N3" s="10">
        <f t="shared" ref="N3:N23" si="5">M3/B3</f>
        <v>0.69757785467128031</v>
      </c>
      <c r="O3" s="17">
        <v>24</v>
      </c>
      <c r="P3" s="10">
        <f t="shared" ref="P3:P23" si="6">O3/M3</f>
        <v>2.3809523809523808E-2</v>
      </c>
      <c r="Q3">
        <v>8</v>
      </c>
      <c r="R3">
        <v>1</v>
      </c>
      <c r="S3" s="10">
        <f t="shared" ref="S3:S23" si="7">R3/Q3</f>
        <v>0.125</v>
      </c>
      <c r="T3">
        <v>4</v>
      </c>
      <c r="U3" s="10">
        <f t="shared" ref="U3:U23" si="8">T3/Q3</f>
        <v>0.5</v>
      </c>
      <c r="V3">
        <v>4</v>
      </c>
      <c r="W3" s="10">
        <f t="shared" ref="W3:W23" si="9">V3/Q3</f>
        <v>0.5</v>
      </c>
    </row>
    <row r="4" spans="1:23">
      <c r="A4" t="s">
        <v>56</v>
      </c>
      <c r="B4">
        <v>114</v>
      </c>
      <c r="C4">
        <v>0</v>
      </c>
      <c r="D4" s="10">
        <f t="shared" si="0"/>
        <v>0</v>
      </c>
      <c r="E4">
        <v>3</v>
      </c>
      <c r="F4" s="10">
        <f t="shared" si="1"/>
        <v>2.6315789473684209E-2</v>
      </c>
      <c r="G4">
        <v>0</v>
      </c>
      <c r="H4" s="10">
        <f t="shared" si="2"/>
        <v>0</v>
      </c>
      <c r="I4">
        <v>99</v>
      </c>
      <c r="J4" s="10">
        <f t="shared" si="3"/>
        <v>0.86842105263157898</v>
      </c>
      <c r="K4">
        <v>0</v>
      </c>
      <c r="L4" s="10">
        <f t="shared" si="4"/>
        <v>0</v>
      </c>
      <c r="M4">
        <v>12</v>
      </c>
      <c r="N4" s="10">
        <f t="shared" si="5"/>
        <v>0.10526315789473684</v>
      </c>
      <c r="O4" s="17">
        <v>0</v>
      </c>
      <c r="P4" s="10">
        <f t="shared" si="6"/>
        <v>0</v>
      </c>
      <c r="Q4">
        <v>1</v>
      </c>
      <c r="R4">
        <v>0</v>
      </c>
      <c r="S4" s="10">
        <f t="shared" si="7"/>
        <v>0</v>
      </c>
      <c r="T4">
        <v>0</v>
      </c>
      <c r="U4" s="10">
        <f t="shared" si="8"/>
        <v>0</v>
      </c>
      <c r="V4">
        <v>1</v>
      </c>
      <c r="W4" s="10">
        <f t="shared" si="9"/>
        <v>1</v>
      </c>
    </row>
    <row r="5" spans="1:23">
      <c r="A5" t="s">
        <v>57</v>
      </c>
      <c r="B5">
        <v>47</v>
      </c>
      <c r="C5">
        <v>0</v>
      </c>
      <c r="D5" s="10">
        <f t="shared" si="0"/>
        <v>0</v>
      </c>
      <c r="E5">
        <v>2</v>
      </c>
      <c r="F5" s="10">
        <f t="shared" si="1"/>
        <v>4.2553191489361701E-2</v>
      </c>
      <c r="G5">
        <v>0</v>
      </c>
      <c r="H5" s="10">
        <f t="shared" si="2"/>
        <v>0</v>
      </c>
      <c r="I5">
        <v>46</v>
      </c>
      <c r="J5" s="10">
        <f t="shared" si="3"/>
        <v>0.97872340425531912</v>
      </c>
      <c r="K5">
        <v>0</v>
      </c>
      <c r="L5" s="10">
        <f t="shared" si="4"/>
        <v>0</v>
      </c>
      <c r="M5">
        <v>1</v>
      </c>
      <c r="N5" s="10">
        <f t="shared" si="5"/>
        <v>2.1276595744680851E-2</v>
      </c>
      <c r="O5" s="17">
        <v>0</v>
      </c>
      <c r="P5" s="10">
        <f t="shared" si="6"/>
        <v>0</v>
      </c>
      <c r="Q5">
        <v>0</v>
      </c>
      <c r="R5">
        <v>0</v>
      </c>
      <c r="S5" s="10" t="e">
        <f t="shared" si="7"/>
        <v>#DIV/0!</v>
      </c>
      <c r="T5">
        <v>0</v>
      </c>
      <c r="U5" s="10" t="e">
        <f t="shared" si="8"/>
        <v>#DIV/0!</v>
      </c>
      <c r="V5">
        <v>0</v>
      </c>
      <c r="W5" s="10" t="e">
        <f t="shared" si="9"/>
        <v>#DIV/0!</v>
      </c>
    </row>
    <row r="6" spans="1:23">
      <c r="A6" t="s">
        <v>58</v>
      </c>
      <c r="B6">
        <v>116</v>
      </c>
      <c r="C6">
        <v>16</v>
      </c>
      <c r="D6" s="10">
        <f t="shared" si="0"/>
        <v>0.13793103448275862</v>
      </c>
      <c r="E6">
        <v>4</v>
      </c>
      <c r="F6" s="10">
        <f t="shared" si="1"/>
        <v>3.4482758620689655E-2</v>
      </c>
      <c r="G6">
        <v>1</v>
      </c>
      <c r="H6" s="10">
        <f t="shared" si="2"/>
        <v>0.25</v>
      </c>
      <c r="I6">
        <v>101</v>
      </c>
      <c r="J6" s="10">
        <f t="shared" si="3"/>
        <v>0.87068965517241381</v>
      </c>
      <c r="K6">
        <v>16</v>
      </c>
      <c r="L6" s="10">
        <f t="shared" si="4"/>
        <v>0.15841584158415842</v>
      </c>
      <c r="M6">
        <v>16</v>
      </c>
      <c r="N6" s="10">
        <f t="shared" si="5"/>
        <v>0.13793103448275862</v>
      </c>
      <c r="O6" s="17">
        <v>1</v>
      </c>
      <c r="P6" s="10">
        <f t="shared" si="6"/>
        <v>6.25E-2</v>
      </c>
      <c r="Q6">
        <v>0</v>
      </c>
      <c r="R6">
        <v>0</v>
      </c>
      <c r="S6" s="10" t="e">
        <f t="shared" si="7"/>
        <v>#DIV/0!</v>
      </c>
      <c r="T6">
        <v>0</v>
      </c>
      <c r="U6" s="10" t="e">
        <f t="shared" si="8"/>
        <v>#DIV/0!</v>
      </c>
      <c r="V6">
        <v>0</v>
      </c>
      <c r="W6" s="10" t="e">
        <f t="shared" si="9"/>
        <v>#DIV/0!</v>
      </c>
    </row>
    <row r="7" spans="1:23">
      <c r="A7" t="s">
        <v>59</v>
      </c>
      <c r="B7">
        <v>1168</v>
      </c>
      <c r="C7">
        <v>74</v>
      </c>
      <c r="D7" s="10">
        <f t="shared" si="0"/>
        <v>6.3356164383561647E-2</v>
      </c>
      <c r="E7">
        <v>24</v>
      </c>
      <c r="F7" s="10">
        <f t="shared" si="1"/>
        <v>2.0547945205479451E-2</v>
      </c>
      <c r="G7">
        <v>11</v>
      </c>
      <c r="H7" s="10">
        <f t="shared" si="2"/>
        <v>0.45833333333333331</v>
      </c>
      <c r="I7">
        <v>186</v>
      </c>
      <c r="J7" s="10">
        <f t="shared" si="3"/>
        <v>0.15924657534246575</v>
      </c>
      <c r="K7">
        <v>52</v>
      </c>
      <c r="L7" s="10">
        <f t="shared" si="4"/>
        <v>0.27956989247311825</v>
      </c>
      <c r="M7">
        <v>979</v>
      </c>
      <c r="N7" s="10">
        <f t="shared" si="5"/>
        <v>0.83818493150684936</v>
      </c>
      <c r="O7" s="17">
        <v>23</v>
      </c>
      <c r="P7" s="10">
        <f t="shared" si="6"/>
        <v>2.3493360572012258E-2</v>
      </c>
      <c r="Q7">
        <v>7</v>
      </c>
      <c r="R7">
        <v>1</v>
      </c>
      <c r="S7" s="10">
        <f t="shared" si="7"/>
        <v>0.14285714285714285</v>
      </c>
      <c r="T7">
        <v>4</v>
      </c>
      <c r="U7" s="10">
        <f t="shared" si="8"/>
        <v>0.5714285714285714</v>
      </c>
      <c r="V7">
        <v>3</v>
      </c>
      <c r="W7" s="10">
        <f t="shared" si="9"/>
        <v>0.42857142857142855</v>
      </c>
    </row>
    <row r="8" spans="1:23">
      <c r="A8" s="8" t="s">
        <v>61</v>
      </c>
      <c r="B8">
        <v>234</v>
      </c>
      <c r="C8">
        <v>19</v>
      </c>
      <c r="D8" s="10">
        <f t="shared" si="0"/>
        <v>8.11965811965812E-2</v>
      </c>
      <c r="E8">
        <v>6</v>
      </c>
      <c r="F8" s="10">
        <f t="shared" si="1"/>
        <v>2.564102564102564E-2</v>
      </c>
      <c r="G8">
        <v>1</v>
      </c>
      <c r="H8" s="10">
        <f t="shared" si="2"/>
        <v>0.16666666666666666</v>
      </c>
      <c r="I8">
        <v>51</v>
      </c>
      <c r="J8" s="10">
        <f t="shared" si="3"/>
        <v>0.21794871794871795</v>
      </c>
      <c r="K8">
        <v>16</v>
      </c>
      <c r="L8" s="10">
        <f t="shared" si="4"/>
        <v>0.31372549019607843</v>
      </c>
      <c r="M8">
        <v>184</v>
      </c>
      <c r="N8" s="10">
        <f t="shared" si="5"/>
        <v>0.78632478632478631</v>
      </c>
      <c r="O8" s="17">
        <v>4</v>
      </c>
      <c r="P8" s="10">
        <f t="shared" si="6"/>
        <v>2.1739130434782608E-2</v>
      </c>
      <c r="Q8">
        <v>1</v>
      </c>
      <c r="R8">
        <v>0</v>
      </c>
      <c r="S8" s="10">
        <f t="shared" si="7"/>
        <v>0</v>
      </c>
      <c r="T8">
        <v>1</v>
      </c>
      <c r="U8" s="10">
        <f t="shared" si="8"/>
        <v>1</v>
      </c>
      <c r="V8">
        <v>0</v>
      </c>
      <c r="W8" s="10">
        <f t="shared" si="9"/>
        <v>0</v>
      </c>
    </row>
    <row r="9" spans="1:23">
      <c r="A9" s="8" t="s">
        <v>62</v>
      </c>
      <c r="B9">
        <v>490</v>
      </c>
      <c r="C9">
        <v>35</v>
      </c>
      <c r="D9" s="10">
        <f t="shared" si="0"/>
        <v>7.1428571428571425E-2</v>
      </c>
      <c r="E9">
        <v>14</v>
      </c>
      <c r="F9" s="10">
        <f t="shared" si="1"/>
        <v>2.8571428571428571E-2</v>
      </c>
      <c r="G9">
        <v>5</v>
      </c>
      <c r="H9" s="10">
        <f t="shared" si="2"/>
        <v>0.35714285714285715</v>
      </c>
      <c r="I9">
        <v>96</v>
      </c>
      <c r="J9" s="10">
        <f t="shared" si="3"/>
        <v>0.19591836734693877</v>
      </c>
      <c r="K9">
        <v>28</v>
      </c>
      <c r="L9" s="10">
        <f t="shared" si="4"/>
        <v>0.29166666666666669</v>
      </c>
      <c r="M9">
        <v>394</v>
      </c>
      <c r="N9" s="10">
        <f t="shared" si="5"/>
        <v>0.80408163265306121</v>
      </c>
      <c r="O9" s="17">
        <v>8</v>
      </c>
      <c r="P9" s="10">
        <f t="shared" si="6"/>
        <v>2.030456852791878E-2</v>
      </c>
      <c r="Q9">
        <v>3</v>
      </c>
      <c r="R9">
        <v>1</v>
      </c>
      <c r="S9" s="10">
        <f t="shared" si="7"/>
        <v>0.33333333333333331</v>
      </c>
      <c r="T9">
        <v>2</v>
      </c>
      <c r="U9" s="10">
        <f t="shared" si="8"/>
        <v>0.66666666666666663</v>
      </c>
      <c r="V9">
        <v>1</v>
      </c>
      <c r="W9" s="10">
        <f t="shared" si="9"/>
        <v>0.33333333333333331</v>
      </c>
    </row>
    <row r="10" spans="1:23">
      <c r="A10" s="3" t="s">
        <v>65</v>
      </c>
      <c r="B10">
        <v>1000</v>
      </c>
      <c r="C10">
        <v>38</v>
      </c>
      <c r="D10" s="10">
        <f t="shared" si="0"/>
        <v>3.7999999999999999E-2</v>
      </c>
      <c r="E10">
        <v>43</v>
      </c>
      <c r="F10" s="10">
        <f t="shared" si="1"/>
        <v>4.2999999999999997E-2</v>
      </c>
      <c r="G10">
        <v>11</v>
      </c>
      <c r="H10" s="10">
        <f t="shared" si="2"/>
        <v>0.2558139534883721</v>
      </c>
      <c r="I10">
        <v>405</v>
      </c>
      <c r="J10" s="10">
        <f t="shared" si="3"/>
        <v>0.40500000000000003</v>
      </c>
      <c r="K10">
        <v>34</v>
      </c>
      <c r="L10" s="10">
        <f t="shared" si="4"/>
        <v>8.3950617283950618E-2</v>
      </c>
      <c r="M10">
        <v>627</v>
      </c>
      <c r="N10" s="10">
        <f t="shared" si="5"/>
        <v>0.627</v>
      </c>
      <c r="O10" s="17">
        <v>4</v>
      </c>
      <c r="P10" s="10">
        <f t="shared" si="6"/>
        <v>6.379585326953748E-3</v>
      </c>
      <c r="Q10">
        <v>32</v>
      </c>
      <c r="R10">
        <v>20</v>
      </c>
      <c r="S10" s="10">
        <f t="shared" si="7"/>
        <v>0.625</v>
      </c>
      <c r="T10">
        <v>24</v>
      </c>
      <c r="U10" s="10">
        <f t="shared" si="8"/>
        <v>0.75</v>
      </c>
      <c r="V10">
        <v>8</v>
      </c>
      <c r="W10" s="10">
        <f t="shared" si="9"/>
        <v>0.25</v>
      </c>
    </row>
    <row r="11" spans="1:23">
      <c r="A11" t="s">
        <v>68</v>
      </c>
      <c r="B11">
        <v>883</v>
      </c>
      <c r="C11">
        <v>9</v>
      </c>
      <c r="D11" s="10">
        <f t="shared" si="0"/>
        <v>1.0192525481313703E-2</v>
      </c>
      <c r="E11">
        <v>37</v>
      </c>
      <c r="F11" s="10">
        <f t="shared" si="1"/>
        <v>4.1902604756511891E-2</v>
      </c>
      <c r="G11">
        <v>5</v>
      </c>
      <c r="H11" s="10">
        <f t="shared" si="2"/>
        <v>0.13513513513513514</v>
      </c>
      <c r="I11">
        <v>327</v>
      </c>
      <c r="J11" s="10">
        <f t="shared" si="3"/>
        <v>0.37032842582106457</v>
      </c>
      <c r="K11">
        <v>9</v>
      </c>
      <c r="L11" s="10">
        <f t="shared" si="4"/>
        <v>2.7522935779816515E-2</v>
      </c>
      <c r="M11">
        <v>588</v>
      </c>
      <c r="N11" s="10">
        <f t="shared" si="5"/>
        <v>0.66591166477916197</v>
      </c>
      <c r="O11" s="17">
        <v>0</v>
      </c>
      <c r="P11" s="10">
        <f t="shared" si="6"/>
        <v>0</v>
      </c>
      <c r="Q11">
        <v>18</v>
      </c>
      <c r="R11">
        <v>16</v>
      </c>
      <c r="S11" s="10">
        <f t="shared" si="7"/>
        <v>0.88888888888888884</v>
      </c>
      <c r="T11">
        <v>16</v>
      </c>
      <c r="U11" s="10">
        <f t="shared" si="8"/>
        <v>0.88888888888888884</v>
      </c>
      <c r="V11">
        <v>2</v>
      </c>
      <c r="W11" s="10">
        <f t="shared" si="9"/>
        <v>0.1111111111111111</v>
      </c>
    </row>
    <row r="12" spans="1:23">
      <c r="A12" t="s">
        <v>69</v>
      </c>
      <c r="B12">
        <v>0</v>
      </c>
      <c r="C12">
        <v>0</v>
      </c>
      <c r="D12" s="10" t="e">
        <f t="shared" si="0"/>
        <v>#DIV/0!</v>
      </c>
      <c r="E12">
        <v>0</v>
      </c>
      <c r="F12" s="10" t="e">
        <f t="shared" si="1"/>
        <v>#DIV/0!</v>
      </c>
      <c r="G12">
        <v>0</v>
      </c>
      <c r="H12" s="10" t="e">
        <f t="shared" si="2"/>
        <v>#DIV/0!</v>
      </c>
      <c r="I12">
        <v>0</v>
      </c>
      <c r="J12" s="10" t="e">
        <f t="shared" si="3"/>
        <v>#DIV/0!</v>
      </c>
      <c r="K12">
        <v>0</v>
      </c>
      <c r="L12" s="10" t="e">
        <f t="shared" si="4"/>
        <v>#DIV/0!</v>
      </c>
      <c r="M12">
        <v>0</v>
      </c>
      <c r="N12" s="10" t="e">
        <f t="shared" si="5"/>
        <v>#DIV/0!</v>
      </c>
      <c r="O12" s="17">
        <v>0</v>
      </c>
      <c r="P12" s="10" t="e">
        <f t="shared" si="6"/>
        <v>#DIV/0!</v>
      </c>
      <c r="Q12">
        <v>0</v>
      </c>
      <c r="R12">
        <v>0</v>
      </c>
      <c r="S12" s="10" t="e">
        <f t="shared" si="7"/>
        <v>#DIV/0!</v>
      </c>
      <c r="T12">
        <v>0</v>
      </c>
      <c r="U12" s="10" t="e">
        <f t="shared" si="8"/>
        <v>#DIV/0!</v>
      </c>
      <c r="V12">
        <v>0</v>
      </c>
      <c r="W12" s="10" t="e">
        <f t="shared" si="9"/>
        <v>#DIV/0!</v>
      </c>
    </row>
    <row r="13" spans="1:23">
      <c r="A13" t="s">
        <v>70</v>
      </c>
      <c r="B13">
        <v>25</v>
      </c>
      <c r="C13">
        <v>0</v>
      </c>
      <c r="D13" s="10">
        <f t="shared" si="0"/>
        <v>0</v>
      </c>
      <c r="E13">
        <v>0</v>
      </c>
      <c r="F13" s="10">
        <f t="shared" si="1"/>
        <v>0</v>
      </c>
      <c r="G13">
        <v>0</v>
      </c>
      <c r="H13" s="10" t="e">
        <f t="shared" si="2"/>
        <v>#DIV/0!</v>
      </c>
      <c r="I13">
        <v>2</v>
      </c>
      <c r="J13" s="10">
        <f t="shared" si="3"/>
        <v>0.08</v>
      </c>
      <c r="K13">
        <v>0</v>
      </c>
      <c r="L13" s="10">
        <f t="shared" si="4"/>
        <v>0</v>
      </c>
      <c r="M13">
        <v>23</v>
      </c>
      <c r="N13" s="10">
        <f t="shared" si="5"/>
        <v>0.92</v>
      </c>
      <c r="O13" s="17">
        <v>0</v>
      </c>
      <c r="P13" s="10">
        <f t="shared" si="6"/>
        <v>0</v>
      </c>
      <c r="Q13">
        <v>0</v>
      </c>
      <c r="R13">
        <v>0</v>
      </c>
      <c r="S13" s="10" t="e">
        <f t="shared" si="7"/>
        <v>#DIV/0!</v>
      </c>
      <c r="T13">
        <v>0</v>
      </c>
      <c r="U13" s="10" t="e">
        <f t="shared" si="8"/>
        <v>#DIV/0!</v>
      </c>
      <c r="V13">
        <v>0</v>
      </c>
      <c r="W13" s="10" t="e">
        <f t="shared" si="9"/>
        <v>#DIV/0!</v>
      </c>
    </row>
    <row r="14" spans="1:23">
      <c r="A14" t="s">
        <v>71</v>
      </c>
      <c r="B14">
        <v>76</v>
      </c>
      <c r="C14">
        <v>8</v>
      </c>
      <c r="D14" s="10">
        <f t="shared" si="0"/>
        <v>0.10526315789473684</v>
      </c>
      <c r="E14">
        <v>21</v>
      </c>
      <c r="F14" s="10">
        <f t="shared" si="1"/>
        <v>0.27631578947368424</v>
      </c>
      <c r="G14">
        <v>4</v>
      </c>
      <c r="H14" s="10">
        <f t="shared" si="2"/>
        <v>0.19047619047619047</v>
      </c>
      <c r="I14">
        <v>53</v>
      </c>
      <c r="J14" s="10">
        <f t="shared" si="3"/>
        <v>0.69736842105263153</v>
      </c>
      <c r="K14">
        <v>8</v>
      </c>
      <c r="L14" s="10">
        <f t="shared" si="4"/>
        <v>0.15094339622641509</v>
      </c>
      <c r="M14">
        <v>26</v>
      </c>
      <c r="N14" s="10">
        <f t="shared" si="5"/>
        <v>0.34210526315789475</v>
      </c>
      <c r="O14" s="17">
        <v>0</v>
      </c>
      <c r="P14" s="10">
        <f t="shared" si="6"/>
        <v>0</v>
      </c>
      <c r="Q14">
        <v>16</v>
      </c>
      <c r="R14">
        <v>16</v>
      </c>
      <c r="S14" s="10">
        <f t="shared" si="7"/>
        <v>1</v>
      </c>
      <c r="T14">
        <v>16</v>
      </c>
      <c r="U14" s="10">
        <f t="shared" si="8"/>
        <v>1</v>
      </c>
      <c r="V14">
        <v>0</v>
      </c>
      <c r="W14" s="10">
        <f t="shared" si="9"/>
        <v>0</v>
      </c>
    </row>
    <row r="15" spans="1:23">
      <c r="A15" t="s">
        <v>72</v>
      </c>
      <c r="B15">
        <v>32</v>
      </c>
      <c r="C15">
        <v>0</v>
      </c>
      <c r="D15" s="10">
        <f t="shared" si="0"/>
        <v>0</v>
      </c>
      <c r="E15">
        <v>0</v>
      </c>
      <c r="F15" s="10">
        <f t="shared" si="1"/>
        <v>0</v>
      </c>
      <c r="G15">
        <v>0</v>
      </c>
      <c r="H15" s="10" t="e">
        <f t="shared" si="2"/>
        <v>#DIV/0!</v>
      </c>
      <c r="I15">
        <v>32</v>
      </c>
      <c r="J15" s="10">
        <f t="shared" si="3"/>
        <v>1</v>
      </c>
      <c r="K15">
        <v>0</v>
      </c>
      <c r="L15" s="10">
        <f t="shared" si="4"/>
        <v>0</v>
      </c>
      <c r="M15">
        <v>0</v>
      </c>
      <c r="N15" s="10">
        <f t="shared" si="5"/>
        <v>0</v>
      </c>
      <c r="O15" s="17">
        <v>0</v>
      </c>
      <c r="P15" s="10" t="e">
        <f t="shared" si="6"/>
        <v>#DIV/0!</v>
      </c>
      <c r="Q15">
        <v>0</v>
      </c>
      <c r="R15">
        <v>0</v>
      </c>
      <c r="S15" s="10" t="e">
        <f t="shared" si="7"/>
        <v>#DIV/0!</v>
      </c>
      <c r="T15">
        <v>0</v>
      </c>
      <c r="U15" s="10" t="e">
        <f t="shared" si="8"/>
        <v>#DIV/0!</v>
      </c>
      <c r="V15">
        <v>0</v>
      </c>
      <c r="W15" s="10" t="e">
        <f t="shared" si="9"/>
        <v>#DIV/0!</v>
      </c>
    </row>
    <row r="16" spans="1:23">
      <c r="A16" t="s">
        <v>73</v>
      </c>
      <c r="B16">
        <v>749</v>
      </c>
      <c r="C16">
        <v>1</v>
      </c>
      <c r="D16" s="10">
        <f t="shared" si="0"/>
        <v>1.3351134846461949E-3</v>
      </c>
      <c r="E16">
        <v>16</v>
      </c>
      <c r="F16" s="10">
        <f t="shared" si="1"/>
        <v>2.1361815754339118E-2</v>
      </c>
      <c r="G16">
        <v>1</v>
      </c>
      <c r="H16" s="10">
        <f t="shared" si="2"/>
        <v>6.25E-2</v>
      </c>
      <c r="I16">
        <v>239</v>
      </c>
      <c r="J16" s="10">
        <f t="shared" si="3"/>
        <v>0.31909212283044058</v>
      </c>
      <c r="K16">
        <v>1</v>
      </c>
      <c r="L16" s="10">
        <f t="shared" si="4"/>
        <v>4.1841004184100415E-3</v>
      </c>
      <c r="M16">
        <v>539</v>
      </c>
      <c r="N16" s="10">
        <f t="shared" si="5"/>
        <v>0.71962616822429903</v>
      </c>
      <c r="O16" s="17">
        <v>0</v>
      </c>
      <c r="P16" s="10">
        <f t="shared" si="6"/>
        <v>0</v>
      </c>
      <c r="Q16">
        <v>2</v>
      </c>
      <c r="R16">
        <v>0</v>
      </c>
      <c r="S16" s="10">
        <f t="shared" si="7"/>
        <v>0</v>
      </c>
      <c r="T16">
        <v>0</v>
      </c>
      <c r="U16" s="10">
        <f t="shared" si="8"/>
        <v>0</v>
      </c>
      <c r="V16">
        <v>2</v>
      </c>
      <c r="W16" s="10">
        <f t="shared" si="9"/>
        <v>1</v>
      </c>
    </row>
    <row r="17" spans="1:23">
      <c r="A17" t="s">
        <v>74</v>
      </c>
      <c r="B17">
        <v>1</v>
      </c>
      <c r="C17">
        <v>0</v>
      </c>
      <c r="D17" s="10">
        <f t="shared" si="0"/>
        <v>0</v>
      </c>
      <c r="E17">
        <v>0</v>
      </c>
      <c r="F17" s="10">
        <f t="shared" si="1"/>
        <v>0</v>
      </c>
      <c r="G17">
        <v>0</v>
      </c>
      <c r="H17" s="10" t="e">
        <f t="shared" si="2"/>
        <v>#DIV/0!</v>
      </c>
      <c r="I17">
        <v>1</v>
      </c>
      <c r="J17" s="10">
        <f t="shared" si="3"/>
        <v>1</v>
      </c>
      <c r="K17">
        <v>0</v>
      </c>
      <c r="L17" s="10">
        <f t="shared" si="4"/>
        <v>0</v>
      </c>
      <c r="M17">
        <v>0</v>
      </c>
      <c r="N17" s="10">
        <f t="shared" si="5"/>
        <v>0</v>
      </c>
      <c r="O17" s="17"/>
      <c r="P17" s="10" t="e">
        <f t="shared" si="6"/>
        <v>#DIV/0!</v>
      </c>
      <c r="Q17">
        <v>0</v>
      </c>
      <c r="R17">
        <v>0</v>
      </c>
      <c r="S17" s="10" t="e">
        <f t="shared" si="7"/>
        <v>#DIV/0!</v>
      </c>
      <c r="T17">
        <v>0</v>
      </c>
      <c r="U17" s="10" t="e">
        <f t="shared" si="8"/>
        <v>#DIV/0!</v>
      </c>
      <c r="V17">
        <v>0</v>
      </c>
      <c r="W17" s="10" t="e">
        <f t="shared" si="9"/>
        <v>#DIV/0!</v>
      </c>
    </row>
    <row r="18" spans="1:23">
      <c r="A18" s="13" t="s">
        <v>76</v>
      </c>
      <c r="B18">
        <v>117</v>
      </c>
      <c r="C18">
        <v>29</v>
      </c>
      <c r="D18" s="16">
        <f t="shared" si="0"/>
        <v>0.24786324786324787</v>
      </c>
      <c r="E18">
        <v>6</v>
      </c>
      <c r="F18" s="10">
        <f t="shared" si="1"/>
        <v>5.128205128205128E-2</v>
      </c>
      <c r="G18">
        <v>6</v>
      </c>
      <c r="H18" s="10">
        <f t="shared" si="2"/>
        <v>1</v>
      </c>
      <c r="I18">
        <v>78</v>
      </c>
      <c r="J18" s="10">
        <f t="shared" si="3"/>
        <v>0.66666666666666663</v>
      </c>
      <c r="K18">
        <v>25</v>
      </c>
      <c r="L18" s="10">
        <f t="shared" si="4"/>
        <v>0.32051282051282054</v>
      </c>
      <c r="M18">
        <v>39</v>
      </c>
      <c r="N18" s="10">
        <f t="shared" si="5"/>
        <v>0.33333333333333331</v>
      </c>
      <c r="O18" s="17">
        <v>4</v>
      </c>
      <c r="P18" s="10">
        <f t="shared" si="6"/>
        <v>0.10256410256410256</v>
      </c>
      <c r="Q18">
        <v>14</v>
      </c>
      <c r="R18">
        <v>4</v>
      </c>
      <c r="S18" s="10">
        <f t="shared" si="7"/>
        <v>0.2857142857142857</v>
      </c>
      <c r="T18">
        <v>8</v>
      </c>
      <c r="U18" s="10">
        <f t="shared" si="8"/>
        <v>0.5714285714285714</v>
      </c>
      <c r="V18">
        <v>6</v>
      </c>
      <c r="W18" s="10">
        <f t="shared" si="9"/>
        <v>0.42857142857142855</v>
      </c>
    </row>
    <row r="19" spans="1:23">
      <c r="A19" s="13" t="s">
        <v>81</v>
      </c>
      <c r="B19">
        <v>0</v>
      </c>
      <c r="C19">
        <v>0</v>
      </c>
      <c r="D19" s="10" t="e">
        <f t="shared" si="0"/>
        <v>#DIV/0!</v>
      </c>
      <c r="E19">
        <v>0</v>
      </c>
      <c r="F19" s="10" t="e">
        <f t="shared" si="1"/>
        <v>#DIV/0!</v>
      </c>
      <c r="G19">
        <v>0</v>
      </c>
      <c r="H19" s="10" t="e">
        <f t="shared" si="2"/>
        <v>#DIV/0!</v>
      </c>
      <c r="I19">
        <v>0</v>
      </c>
      <c r="J19" s="10" t="e">
        <f t="shared" si="3"/>
        <v>#DIV/0!</v>
      </c>
      <c r="K19">
        <v>0</v>
      </c>
      <c r="L19" s="10" t="e">
        <f t="shared" si="4"/>
        <v>#DIV/0!</v>
      </c>
      <c r="M19">
        <v>0</v>
      </c>
      <c r="N19" s="10" t="e">
        <f t="shared" si="5"/>
        <v>#DIV/0!</v>
      </c>
      <c r="O19" s="17">
        <v>0</v>
      </c>
      <c r="P19" s="10" t="e">
        <f t="shared" si="6"/>
        <v>#DIV/0!</v>
      </c>
      <c r="Q19">
        <v>0</v>
      </c>
      <c r="R19">
        <v>0</v>
      </c>
      <c r="S19" s="10" t="e">
        <f t="shared" si="7"/>
        <v>#DIV/0!</v>
      </c>
      <c r="T19">
        <v>0</v>
      </c>
      <c r="U19" s="10" t="e">
        <f t="shared" si="8"/>
        <v>#DIV/0!</v>
      </c>
      <c r="V19">
        <v>0</v>
      </c>
      <c r="W19" s="10" t="e">
        <f t="shared" si="9"/>
        <v>#DIV/0!</v>
      </c>
    </row>
    <row r="20" spans="1:23">
      <c r="A20" s="13" t="s">
        <v>82</v>
      </c>
      <c r="B20">
        <v>19</v>
      </c>
      <c r="C20">
        <v>7</v>
      </c>
      <c r="D20" s="16">
        <f t="shared" si="0"/>
        <v>0.36842105263157893</v>
      </c>
      <c r="E20">
        <v>0</v>
      </c>
      <c r="F20" s="10">
        <f t="shared" si="1"/>
        <v>0</v>
      </c>
      <c r="G20">
        <v>0</v>
      </c>
      <c r="H20" s="10" t="e">
        <f t="shared" si="2"/>
        <v>#DIV/0!</v>
      </c>
      <c r="I20">
        <v>4</v>
      </c>
      <c r="J20" s="10">
        <f t="shared" si="3"/>
        <v>0.21052631578947367</v>
      </c>
      <c r="K20">
        <v>4</v>
      </c>
      <c r="L20" s="10">
        <f t="shared" si="4"/>
        <v>1</v>
      </c>
      <c r="M20">
        <v>15</v>
      </c>
      <c r="N20" s="10">
        <f t="shared" si="5"/>
        <v>0.78947368421052633</v>
      </c>
      <c r="O20" s="17">
        <v>3</v>
      </c>
      <c r="P20" s="10">
        <f t="shared" si="6"/>
        <v>0.2</v>
      </c>
      <c r="Q20">
        <v>1</v>
      </c>
      <c r="R20">
        <v>0</v>
      </c>
      <c r="S20" s="10">
        <f t="shared" si="7"/>
        <v>0</v>
      </c>
      <c r="T20">
        <v>0</v>
      </c>
      <c r="U20" s="10">
        <f t="shared" si="8"/>
        <v>0</v>
      </c>
      <c r="V20">
        <v>1</v>
      </c>
      <c r="W20" s="10">
        <f t="shared" si="9"/>
        <v>1</v>
      </c>
    </row>
    <row r="21" spans="1:23">
      <c r="A21" s="13" t="s">
        <v>83</v>
      </c>
      <c r="B21">
        <v>83</v>
      </c>
      <c r="C21">
        <v>21</v>
      </c>
      <c r="D21" s="16">
        <f t="shared" si="0"/>
        <v>0.25301204819277107</v>
      </c>
      <c r="E21">
        <v>6</v>
      </c>
      <c r="F21" s="10">
        <f t="shared" si="1"/>
        <v>7.2289156626506021E-2</v>
      </c>
      <c r="G21">
        <v>6</v>
      </c>
      <c r="H21" s="10">
        <f t="shared" si="2"/>
        <v>1</v>
      </c>
      <c r="I21">
        <v>70</v>
      </c>
      <c r="J21" s="10">
        <f t="shared" si="3"/>
        <v>0.84337349397590367</v>
      </c>
      <c r="K21">
        <v>20</v>
      </c>
      <c r="L21" s="10">
        <f t="shared" si="4"/>
        <v>0.2857142857142857</v>
      </c>
      <c r="M21">
        <v>13</v>
      </c>
      <c r="N21" s="10">
        <f t="shared" si="5"/>
        <v>0.15662650602409639</v>
      </c>
      <c r="O21" s="17">
        <v>1</v>
      </c>
      <c r="P21" s="10">
        <f t="shared" si="6"/>
        <v>7.6923076923076927E-2</v>
      </c>
      <c r="Q21">
        <v>11</v>
      </c>
      <c r="R21">
        <v>4</v>
      </c>
      <c r="S21" s="10">
        <f t="shared" si="7"/>
        <v>0.36363636363636365</v>
      </c>
      <c r="T21">
        <v>8</v>
      </c>
      <c r="U21" s="10">
        <f t="shared" si="8"/>
        <v>0.72727272727272729</v>
      </c>
      <c r="V21">
        <v>3</v>
      </c>
      <c r="W21" s="10">
        <f t="shared" si="9"/>
        <v>0.27272727272727271</v>
      </c>
    </row>
    <row r="22" spans="1:23">
      <c r="A22" s="13" t="s">
        <v>4</v>
      </c>
      <c r="B22">
        <v>15</v>
      </c>
      <c r="C22">
        <v>1</v>
      </c>
      <c r="D22" s="10">
        <f t="shared" si="0"/>
        <v>6.6666666666666666E-2</v>
      </c>
      <c r="E22">
        <v>0</v>
      </c>
      <c r="F22" s="10">
        <f t="shared" si="1"/>
        <v>0</v>
      </c>
      <c r="G22">
        <v>0</v>
      </c>
      <c r="H22" s="10" t="e">
        <f t="shared" si="2"/>
        <v>#DIV/0!</v>
      </c>
      <c r="I22">
        <v>4</v>
      </c>
      <c r="J22" s="10">
        <f t="shared" si="3"/>
        <v>0.26666666666666666</v>
      </c>
      <c r="K22">
        <v>1</v>
      </c>
      <c r="L22" s="10">
        <f t="shared" si="4"/>
        <v>0.25</v>
      </c>
      <c r="M22">
        <v>11</v>
      </c>
      <c r="N22" s="10">
        <f t="shared" si="5"/>
        <v>0.73333333333333328</v>
      </c>
      <c r="O22" s="17">
        <v>0</v>
      </c>
      <c r="P22" s="10">
        <f t="shared" si="6"/>
        <v>0</v>
      </c>
      <c r="Q22">
        <v>2</v>
      </c>
      <c r="R22">
        <v>0</v>
      </c>
      <c r="S22" s="10">
        <f t="shared" si="7"/>
        <v>0</v>
      </c>
      <c r="T22">
        <v>0</v>
      </c>
      <c r="U22" s="10">
        <f t="shared" si="8"/>
        <v>0</v>
      </c>
      <c r="V22">
        <v>2</v>
      </c>
      <c r="W22" s="10">
        <f t="shared" si="9"/>
        <v>1</v>
      </c>
    </row>
    <row r="23" spans="1:23">
      <c r="A23" s="13" t="s">
        <v>84</v>
      </c>
      <c r="B23">
        <v>117</v>
      </c>
      <c r="C23">
        <v>29</v>
      </c>
      <c r="D23" s="10">
        <f t="shared" si="0"/>
        <v>0.24786324786324787</v>
      </c>
      <c r="E23">
        <v>6</v>
      </c>
      <c r="F23" s="10">
        <f t="shared" si="1"/>
        <v>5.128205128205128E-2</v>
      </c>
      <c r="G23">
        <v>0</v>
      </c>
      <c r="H23" s="10">
        <f t="shared" si="2"/>
        <v>0</v>
      </c>
      <c r="I23">
        <v>78</v>
      </c>
      <c r="J23" s="10">
        <f t="shared" si="3"/>
        <v>0.66666666666666663</v>
      </c>
      <c r="K23">
        <v>25</v>
      </c>
      <c r="L23" s="10">
        <f t="shared" si="4"/>
        <v>0.32051282051282054</v>
      </c>
      <c r="M23">
        <v>39</v>
      </c>
      <c r="N23" s="10">
        <f t="shared" si="5"/>
        <v>0.33333333333333331</v>
      </c>
      <c r="O23" s="17">
        <v>4</v>
      </c>
      <c r="P23" s="10">
        <f t="shared" si="6"/>
        <v>0.10256410256410256</v>
      </c>
      <c r="Q23">
        <v>14</v>
      </c>
      <c r="R23">
        <v>4</v>
      </c>
      <c r="S23" s="10">
        <f t="shared" si="7"/>
        <v>0.2857142857142857</v>
      </c>
      <c r="T23">
        <v>8</v>
      </c>
      <c r="U23" s="10">
        <f t="shared" si="8"/>
        <v>0.5714285714285714</v>
      </c>
      <c r="V23">
        <v>6</v>
      </c>
      <c r="W23" s="10">
        <f t="shared" si="9"/>
        <v>0.42857142857142855</v>
      </c>
    </row>
    <row r="25" spans="1:23">
      <c r="B25" t="s">
        <v>37</v>
      </c>
      <c r="C25" t="s">
        <v>114</v>
      </c>
      <c r="E25" t="s">
        <v>90</v>
      </c>
      <c r="G25" t="s">
        <v>115</v>
      </c>
    </row>
    <row r="26" spans="1:23">
      <c r="A26" t="s">
        <v>33</v>
      </c>
      <c r="B26">
        <v>35</v>
      </c>
      <c r="C26" s="10">
        <f>B26/B29</f>
        <v>2.1354484441732765E-2</v>
      </c>
      <c r="D26" s="10"/>
      <c r="E26">
        <v>4</v>
      </c>
      <c r="G26" s="10">
        <f>E26/B26</f>
        <v>0.11428571428571428</v>
      </c>
      <c r="H26" s="10"/>
    </row>
    <row r="27" spans="1:23">
      <c r="A27" t="s">
        <v>31</v>
      </c>
      <c r="B27">
        <v>1273</v>
      </c>
      <c r="C27" s="10">
        <f>B27/B29</f>
        <v>0.77669310555216597</v>
      </c>
      <c r="D27" s="10"/>
      <c r="E27">
        <v>69</v>
      </c>
      <c r="G27" s="10">
        <f>E27/B27</f>
        <v>5.420267085624509E-2</v>
      </c>
      <c r="H27" s="10"/>
    </row>
    <row r="28" spans="1:23">
      <c r="A28" t="s">
        <v>92</v>
      </c>
      <c r="B28">
        <v>331</v>
      </c>
      <c r="C28" s="10">
        <f>B28/B29</f>
        <v>0.20195241000610129</v>
      </c>
      <c r="D28" s="10"/>
      <c r="E28">
        <v>42</v>
      </c>
      <c r="G28" s="10">
        <f>E28/B28</f>
        <v>0.12688821752265861</v>
      </c>
      <c r="H28" s="10"/>
    </row>
    <row r="29" spans="1:23">
      <c r="A29" s="3" t="s">
        <v>1</v>
      </c>
      <c r="B29">
        <f>SUM(B26:B28)</f>
        <v>1639</v>
      </c>
      <c r="E29">
        <f>SUM(E26:E28)</f>
        <v>115</v>
      </c>
      <c r="G29" s="10">
        <f>E29/B29</f>
        <v>7.0164734594264797E-2</v>
      </c>
      <c r="H29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1"/>
  <sheetViews>
    <sheetView topLeftCell="A25" workbookViewId="0">
      <selection activeCell="K21" sqref="K21"/>
    </sheetView>
  </sheetViews>
  <sheetFormatPr defaultRowHeight="15"/>
  <cols>
    <col min="2" max="2" width="21.140625" bestFit="1" customWidth="1"/>
    <col min="3" max="3" width="19.42578125" customWidth="1"/>
    <col min="4" max="4" width="8.5703125" customWidth="1"/>
    <col min="5" max="5" width="23.28515625" customWidth="1"/>
    <col min="6" max="6" width="25.140625" customWidth="1"/>
  </cols>
  <sheetData>
    <row r="1" spans="1:18">
      <c r="A1" t="s">
        <v>116</v>
      </c>
      <c r="B1" t="s">
        <v>123</v>
      </c>
      <c r="C1" t="s">
        <v>98</v>
      </c>
      <c r="D1" t="s">
        <v>125</v>
      </c>
      <c r="E1" t="s">
        <v>126</v>
      </c>
      <c r="F1" t="s">
        <v>127</v>
      </c>
      <c r="G1" t="s">
        <v>124</v>
      </c>
      <c r="H1" t="s">
        <v>100</v>
      </c>
      <c r="I1" t="s">
        <v>101</v>
      </c>
      <c r="J1" t="s">
        <v>102</v>
      </c>
    </row>
    <row r="2" spans="1:18">
      <c r="B2" s="10">
        <v>0.04</v>
      </c>
      <c r="C2" s="10">
        <v>0.02</v>
      </c>
      <c r="D2" s="10">
        <v>0.04</v>
      </c>
      <c r="E2" s="10">
        <v>0.04</v>
      </c>
      <c r="F2" s="10">
        <v>0.04</v>
      </c>
      <c r="G2" s="10">
        <v>0.05</v>
      </c>
      <c r="H2" s="10">
        <v>0.04</v>
      </c>
      <c r="I2" s="10">
        <v>0.04</v>
      </c>
      <c r="J2" s="10">
        <v>0.04</v>
      </c>
    </row>
    <row r="4" spans="1:18">
      <c r="A4" t="s">
        <v>128</v>
      </c>
      <c r="B4">
        <v>4213</v>
      </c>
      <c r="K4">
        <v>4213</v>
      </c>
    </row>
    <row r="5" spans="1:18">
      <c r="A5" t="s">
        <v>129</v>
      </c>
      <c r="B5">
        <v>154</v>
      </c>
      <c r="J5" t="s">
        <v>131</v>
      </c>
      <c r="K5">
        <v>1872</v>
      </c>
      <c r="L5" s="10">
        <f>K5/K7</f>
        <v>0.43343366520027782</v>
      </c>
    </row>
    <row r="6" spans="1:18">
      <c r="J6" t="s">
        <v>37</v>
      </c>
      <c r="K6">
        <v>2447</v>
      </c>
      <c r="L6" s="10">
        <f>K6/K7</f>
        <v>0.56656633479972218</v>
      </c>
    </row>
    <row r="7" spans="1:18">
      <c r="J7" t="s">
        <v>130</v>
      </c>
      <c r="K7">
        <f>K6+K5</f>
        <v>4319</v>
      </c>
    </row>
    <row r="9" spans="1:18">
      <c r="N9" t="s">
        <v>142</v>
      </c>
    </row>
    <row r="10" spans="1:18">
      <c r="N10" t="s">
        <v>141</v>
      </c>
    </row>
    <row r="11" spans="1:18">
      <c r="N11" t="s">
        <v>143</v>
      </c>
    </row>
    <row r="12" spans="1:18">
      <c r="N12" t="s">
        <v>144</v>
      </c>
    </row>
    <row r="13" spans="1:18">
      <c r="B13" t="s">
        <v>132</v>
      </c>
      <c r="C13" t="s">
        <v>133</v>
      </c>
      <c r="D13" t="s">
        <v>134</v>
      </c>
      <c r="E13" t="s">
        <v>135</v>
      </c>
      <c r="F13" t="s">
        <v>136</v>
      </c>
      <c r="G13" t="s">
        <v>137</v>
      </c>
    </row>
    <row r="14" spans="1:18">
      <c r="A14" t="s">
        <v>138</v>
      </c>
      <c r="M14" t="s">
        <v>151</v>
      </c>
    </row>
    <row r="15" spans="1:18">
      <c r="B15" t="s">
        <v>139</v>
      </c>
      <c r="C15">
        <v>1445</v>
      </c>
      <c r="D15">
        <v>1008</v>
      </c>
      <c r="E15">
        <v>432</v>
      </c>
      <c r="F15" t="s">
        <v>145</v>
      </c>
      <c r="G15">
        <v>90</v>
      </c>
      <c r="M15" t="s">
        <v>138</v>
      </c>
      <c r="P15" t="s">
        <v>140</v>
      </c>
    </row>
    <row r="16" spans="1:18">
      <c r="B16" t="s">
        <v>2</v>
      </c>
      <c r="C16">
        <v>883</v>
      </c>
      <c r="D16">
        <v>588</v>
      </c>
      <c r="E16">
        <v>327</v>
      </c>
      <c r="F16" t="s">
        <v>146</v>
      </c>
      <c r="G16">
        <v>9</v>
      </c>
      <c r="M16" t="s">
        <v>33</v>
      </c>
      <c r="N16" t="s">
        <v>31</v>
      </c>
      <c r="O16" t="s">
        <v>152</v>
      </c>
      <c r="P16" t="s">
        <v>153</v>
      </c>
      <c r="Q16" t="s">
        <v>95</v>
      </c>
      <c r="R16" t="s">
        <v>96</v>
      </c>
    </row>
    <row r="17" spans="1:24">
      <c r="B17" t="s">
        <v>82</v>
      </c>
      <c r="C17">
        <v>19</v>
      </c>
      <c r="D17">
        <v>15</v>
      </c>
      <c r="E17">
        <v>4</v>
      </c>
      <c r="F17">
        <v>0</v>
      </c>
      <c r="G17">
        <v>7</v>
      </c>
      <c r="L17" t="s">
        <v>154</v>
      </c>
      <c r="M17">
        <v>35</v>
      </c>
      <c r="N17">
        <v>1273</v>
      </c>
      <c r="O17">
        <v>331</v>
      </c>
      <c r="P17">
        <v>1671</v>
      </c>
      <c r="Q17">
        <v>45</v>
      </c>
      <c r="R17">
        <v>101</v>
      </c>
    </row>
    <row r="18" spans="1:24">
      <c r="B18" t="s">
        <v>83</v>
      </c>
      <c r="C18">
        <v>83</v>
      </c>
      <c r="D18">
        <v>13</v>
      </c>
      <c r="E18">
        <v>70</v>
      </c>
      <c r="F18" t="s">
        <v>147</v>
      </c>
      <c r="G18">
        <v>21</v>
      </c>
      <c r="L18" t="s">
        <v>155</v>
      </c>
      <c r="M18">
        <v>24</v>
      </c>
      <c r="N18">
        <v>992</v>
      </c>
      <c r="O18">
        <v>116</v>
      </c>
      <c r="P18">
        <v>3</v>
      </c>
      <c r="Q18">
        <v>0</v>
      </c>
      <c r="R18">
        <v>0</v>
      </c>
    </row>
    <row r="19" spans="1:24">
      <c r="B19" t="s">
        <v>4</v>
      </c>
      <c r="C19">
        <v>15</v>
      </c>
      <c r="D19">
        <v>11</v>
      </c>
      <c r="E19">
        <v>4</v>
      </c>
      <c r="F19">
        <v>0</v>
      </c>
      <c r="G19">
        <v>1</v>
      </c>
      <c r="L19" t="s">
        <v>156</v>
      </c>
      <c r="M19">
        <v>11</v>
      </c>
      <c r="N19">
        <v>276</v>
      </c>
      <c r="O19">
        <v>214</v>
      </c>
      <c r="P19">
        <v>1668</v>
      </c>
      <c r="Q19">
        <v>45</v>
      </c>
      <c r="R19">
        <v>101</v>
      </c>
      <c r="X19">
        <f>1273/2447</f>
        <v>0.52022885165508781</v>
      </c>
    </row>
    <row r="20" spans="1:24">
      <c r="A20" t="s">
        <v>140</v>
      </c>
      <c r="L20" t="s">
        <v>157</v>
      </c>
      <c r="M20">
        <v>0</v>
      </c>
      <c r="N20">
        <v>26</v>
      </c>
      <c r="O20">
        <v>24</v>
      </c>
      <c r="P20">
        <v>12</v>
      </c>
      <c r="Q20">
        <v>2</v>
      </c>
      <c r="R20">
        <v>1</v>
      </c>
      <c r="X20">
        <f>331/2447</f>
        <v>0.13526767470371884</v>
      </c>
    </row>
    <row r="21" spans="1:24">
      <c r="B21" t="s">
        <v>139</v>
      </c>
      <c r="C21">
        <v>81</v>
      </c>
      <c r="D21">
        <v>0</v>
      </c>
      <c r="E21">
        <v>74</v>
      </c>
      <c r="F21" t="s">
        <v>148</v>
      </c>
      <c r="G21">
        <v>0</v>
      </c>
      <c r="L21" t="s">
        <v>158</v>
      </c>
      <c r="M21">
        <v>4</v>
      </c>
      <c r="N21">
        <v>69</v>
      </c>
      <c r="O21">
        <v>42</v>
      </c>
      <c r="P21">
        <v>22</v>
      </c>
      <c r="Q21">
        <v>0</v>
      </c>
      <c r="R21">
        <v>6</v>
      </c>
      <c r="X21">
        <f>35/2447</f>
        <v>1.4303228442991417E-2</v>
      </c>
    </row>
    <row r="22" spans="1:24">
      <c r="B22" t="s">
        <v>2</v>
      </c>
      <c r="C22">
        <v>1063</v>
      </c>
      <c r="D22">
        <v>2</v>
      </c>
      <c r="E22">
        <v>1045</v>
      </c>
      <c r="F22" t="s">
        <v>149</v>
      </c>
      <c r="G22">
        <v>20</v>
      </c>
    </row>
    <row r="23" spans="1:24">
      <c r="B23" t="s">
        <v>81</v>
      </c>
      <c r="C23">
        <v>651</v>
      </c>
      <c r="D23">
        <v>0</v>
      </c>
      <c r="E23">
        <v>647</v>
      </c>
      <c r="F23" t="s">
        <v>150</v>
      </c>
      <c r="G23">
        <v>0</v>
      </c>
    </row>
    <row r="24" spans="1:24">
      <c r="B24" t="s">
        <v>82</v>
      </c>
      <c r="C24">
        <v>6</v>
      </c>
      <c r="D24">
        <v>0</v>
      </c>
      <c r="E24">
        <v>4</v>
      </c>
      <c r="F24">
        <v>0</v>
      </c>
      <c r="G24">
        <v>3</v>
      </c>
      <c r="M24" t="s">
        <v>159</v>
      </c>
    </row>
    <row r="25" spans="1:24">
      <c r="B25" t="s">
        <v>83</v>
      </c>
      <c r="C25">
        <v>45</v>
      </c>
      <c r="D25">
        <v>0</v>
      </c>
      <c r="E25">
        <v>44</v>
      </c>
      <c r="F25">
        <v>0</v>
      </c>
      <c r="G25">
        <v>12</v>
      </c>
      <c r="M25" t="s">
        <v>138</v>
      </c>
      <c r="R25" t="s">
        <v>140</v>
      </c>
    </row>
    <row r="26" spans="1:24">
      <c r="B26" t="s">
        <v>4</v>
      </c>
      <c r="C26">
        <v>23</v>
      </c>
      <c r="D26">
        <v>0</v>
      </c>
      <c r="E26">
        <v>23</v>
      </c>
      <c r="F26">
        <v>0</v>
      </c>
      <c r="G26">
        <v>6</v>
      </c>
      <c r="M26" t="s">
        <v>139</v>
      </c>
      <c r="N26" t="s">
        <v>2</v>
      </c>
      <c r="O26" t="s">
        <v>82</v>
      </c>
      <c r="P26" t="s">
        <v>83</v>
      </c>
      <c r="Q26" t="s">
        <v>4</v>
      </c>
      <c r="R26" t="s">
        <v>139</v>
      </c>
      <c r="S26" t="s">
        <v>2</v>
      </c>
      <c r="T26" t="s">
        <v>81</v>
      </c>
      <c r="U26" t="s">
        <v>82</v>
      </c>
      <c r="V26" t="s">
        <v>83</v>
      </c>
      <c r="W26" t="s">
        <v>4</v>
      </c>
    </row>
    <row r="27" spans="1:24">
      <c r="L27" t="s">
        <v>154</v>
      </c>
      <c r="M27">
        <v>1445</v>
      </c>
      <c r="N27">
        <v>883</v>
      </c>
      <c r="O27">
        <v>19</v>
      </c>
      <c r="P27">
        <v>83</v>
      </c>
      <c r="Q27">
        <v>15</v>
      </c>
      <c r="R27">
        <v>81</v>
      </c>
      <c r="S27">
        <v>1063</v>
      </c>
      <c r="T27">
        <v>651</v>
      </c>
      <c r="U27">
        <v>6</v>
      </c>
      <c r="V27">
        <v>45</v>
      </c>
      <c r="W27">
        <v>23</v>
      </c>
    </row>
    <row r="28" spans="1:24">
      <c r="L28" t="s">
        <v>155</v>
      </c>
      <c r="M28">
        <v>1008</v>
      </c>
      <c r="N28">
        <v>588</v>
      </c>
      <c r="O28">
        <v>15</v>
      </c>
      <c r="P28">
        <v>13</v>
      </c>
      <c r="Q28">
        <v>11</v>
      </c>
      <c r="R28">
        <v>0</v>
      </c>
      <c r="S28">
        <v>2</v>
      </c>
      <c r="T28">
        <v>0</v>
      </c>
      <c r="U28">
        <v>0</v>
      </c>
      <c r="V28">
        <v>0</v>
      </c>
      <c r="W28">
        <v>0</v>
      </c>
    </row>
    <row r="29" spans="1:24">
      <c r="L29" t="s">
        <v>156</v>
      </c>
      <c r="M29">
        <v>432</v>
      </c>
      <c r="N29">
        <v>327</v>
      </c>
      <c r="O29">
        <v>4</v>
      </c>
      <c r="P29">
        <v>70</v>
      </c>
      <c r="Q29">
        <v>4</v>
      </c>
      <c r="R29">
        <v>74</v>
      </c>
      <c r="S29">
        <v>1045</v>
      </c>
      <c r="T29">
        <v>647</v>
      </c>
      <c r="U29">
        <v>4</v>
      </c>
      <c r="V29">
        <v>44</v>
      </c>
      <c r="W29">
        <v>23</v>
      </c>
    </row>
    <row r="30" spans="1:24">
      <c r="L30" t="s">
        <v>157</v>
      </c>
      <c r="M30">
        <v>33</v>
      </c>
      <c r="N30">
        <v>37</v>
      </c>
      <c r="O30">
        <v>0</v>
      </c>
      <c r="P30">
        <v>6</v>
      </c>
      <c r="Q30">
        <v>0</v>
      </c>
      <c r="R30">
        <v>1</v>
      </c>
      <c r="S30">
        <v>4</v>
      </c>
      <c r="T30">
        <v>12</v>
      </c>
      <c r="U30">
        <v>0</v>
      </c>
      <c r="V30">
        <v>0</v>
      </c>
      <c r="W30">
        <v>0</v>
      </c>
    </row>
    <row r="31" spans="1:24">
      <c r="L31" t="s">
        <v>158</v>
      </c>
      <c r="M31">
        <v>90</v>
      </c>
      <c r="N31">
        <v>9</v>
      </c>
      <c r="O31">
        <v>7</v>
      </c>
      <c r="P31">
        <v>21</v>
      </c>
      <c r="Q31">
        <v>1</v>
      </c>
      <c r="R31">
        <v>0</v>
      </c>
      <c r="S31">
        <v>20</v>
      </c>
      <c r="T31">
        <v>0</v>
      </c>
      <c r="U31">
        <v>3</v>
      </c>
      <c r="V31">
        <v>12</v>
      </c>
      <c r="W31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8"/>
  <sheetViews>
    <sheetView topLeftCell="A18" workbookViewId="0">
      <selection activeCell="Q53" sqref="Q53"/>
    </sheetView>
  </sheetViews>
  <sheetFormatPr defaultRowHeight="15"/>
  <sheetData>
    <row r="1" spans="1:22">
      <c r="A1" t="s">
        <v>161</v>
      </c>
      <c r="B1" t="s">
        <v>162</v>
      </c>
      <c r="C1" t="s">
        <v>163</v>
      </c>
      <c r="D1" t="s">
        <v>164</v>
      </c>
      <c r="G1" t="s">
        <v>165</v>
      </c>
      <c r="H1" t="s">
        <v>166</v>
      </c>
      <c r="I1" t="s">
        <v>167</v>
      </c>
      <c r="J1" t="s">
        <v>168</v>
      </c>
      <c r="K1" t="s">
        <v>169</v>
      </c>
      <c r="L1" t="s">
        <v>170</v>
      </c>
      <c r="M1" t="s">
        <v>171</v>
      </c>
      <c r="N1" t="s">
        <v>172</v>
      </c>
      <c r="O1" t="s">
        <v>173</v>
      </c>
      <c r="P1" t="s">
        <v>174</v>
      </c>
      <c r="Q1" t="s">
        <v>175</v>
      </c>
      <c r="R1" t="s">
        <v>176</v>
      </c>
      <c r="S1" t="s">
        <v>178</v>
      </c>
      <c r="T1" t="s">
        <v>179</v>
      </c>
      <c r="U1" t="s">
        <v>180</v>
      </c>
      <c r="V1" t="s">
        <v>181</v>
      </c>
    </row>
    <row r="2" spans="1:22">
      <c r="A2">
        <v>440</v>
      </c>
      <c r="B2">
        <v>61</v>
      </c>
      <c r="C2">
        <v>67</v>
      </c>
      <c r="D2">
        <v>32</v>
      </c>
      <c r="G2">
        <v>8</v>
      </c>
      <c r="H2">
        <v>7</v>
      </c>
      <c r="I2">
        <v>40</v>
      </c>
      <c r="J2">
        <v>271</v>
      </c>
      <c r="K2">
        <v>43</v>
      </c>
      <c r="L2">
        <v>135</v>
      </c>
      <c r="M2">
        <v>13</v>
      </c>
      <c r="N2">
        <v>112</v>
      </c>
      <c r="O2">
        <v>3</v>
      </c>
      <c r="P2">
        <v>11</v>
      </c>
      <c r="Q2">
        <v>6</v>
      </c>
      <c r="R2" t="s">
        <v>177</v>
      </c>
      <c r="S2">
        <v>8</v>
      </c>
      <c r="T2">
        <v>1</v>
      </c>
      <c r="U2">
        <v>30</v>
      </c>
      <c r="V2">
        <v>1</v>
      </c>
    </row>
    <row r="3" spans="1:22">
      <c r="A3">
        <f>C2+J2+Q2+S2+U2</f>
        <v>382</v>
      </c>
      <c r="B3" s="16">
        <f>B2/A2</f>
        <v>0.13863636363636364</v>
      </c>
      <c r="C3" s="10">
        <f>C2/A2</f>
        <v>0.15227272727272728</v>
      </c>
      <c r="D3" s="10">
        <f>D2/C2</f>
        <v>0.47761194029850745</v>
      </c>
      <c r="E3" s="10"/>
      <c r="F3" s="10"/>
      <c r="G3" s="10">
        <f>G2/C2</f>
        <v>0.11940298507462686</v>
      </c>
      <c r="H3" s="10">
        <f>H2/C2</f>
        <v>0.1044776119402985</v>
      </c>
      <c r="K3" s="10">
        <f>K2/J2</f>
        <v>0.15867158671586715</v>
      </c>
      <c r="L3" s="20">
        <f>L2/J2</f>
        <v>0.49815498154981552</v>
      </c>
    </row>
    <row r="5" spans="1:22">
      <c r="A5" t="s">
        <v>190</v>
      </c>
    </row>
    <row r="6" spans="1:22">
      <c r="A6">
        <v>4213</v>
      </c>
    </row>
    <row r="7" spans="1:22">
      <c r="A7">
        <v>36</v>
      </c>
      <c r="B7">
        <v>68</v>
      </c>
      <c r="C7">
        <v>66</v>
      </c>
      <c r="D7" s="3">
        <f>C7+B7+A7</f>
        <v>170</v>
      </c>
      <c r="E7" s="3"/>
      <c r="F7" s="3"/>
    </row>
    <row r="8" spans="1:22">
      <c r="A8" t="s">
        <v>182</v>
      </c>
      <c r="B8" t="s">
        <v>183</v>
      </c>
      <c r="C8" t="s">
        <v>184</v>
      </c>
      <c r="D8" s="3" t="s">
        <v>185</v>
      </c>
      <c r="E8" s="3"/>
      <c r="F8" s="3"/>
      <c r="I8" t="s">
        <v>189</v>
      </c>
    </row>
    <row r="9" spans="1:22">
      <c r="D9" s="3" t="s">
        <v>186</v>
      </c>
      <c r="E9" s="3"/>
      <c r="F9" s="3"/>
    </row>
    <row r="10" spans="1:22">
      <c r="D10" t="s">
        <v>188</v>
      </c>
    </row>
    <row r="11" spans="1:22">
      <c r="A11" t="s">
        <v>187</v>
      </c>
    </row>
    <row r="12" spans="1:22">
      <c r="A12" s="3">
        <v>88</v>
      </c>
    </row>
    <row r="15" spans="1:22">
      <c r="C15" s="20">
        <f>A2/A6</f>
        <v>0.10443864229765012</v>
      </c>
    </row>
    <row r="16" spans="1:22">
      <c r="A16" s="3" t="s">
        <v>191</v>
      </c>
      <c r="C16" s="3" t="s">
        <v>192</v>
      </c>
      <c r="G16" s="3" t="s">
        <v>193</v>
      </c>
      <c r="K16" s="3" t="s">
        <v>194</v>
      </c>
      <c r="M16" s="3" t="s">
        <v>195</v>
      </c>
      <c r="O16" s="3" t="s">
        <v>196</v>
      </c>
    </row>
    <row r="17" spans="1:16">
      <c r="A17" t="s">
        <v>197</v>
      </c>
      <c r="B17" t="s">
        <v>198</v>
      </c>
      <c r="C17" t="s">
        <v>191</v>
      </c>
      <c r="D17" t="s">
        <v>198</v>
      </c>
      <c r="E17" t="s">
        <v>199</v>
      </c>
      <c r="F17" t="s">
        <v>200</v>
      </c>
      <c r="G17" t="s">
        <v>191</v>
      </c>
      <c r="H17" t="s">
        <v>198</v>
      </c>
      <c r="I17" t="s">
        <v>199</v>
      </c>
      <c r="J17" t="s">
        <v>200</v>
      </c>
      <c r="K17" t="s">
        <v>191</v>
      </c>
      <c r="L17" t="s">
        <v>198</v>
      </c>
      <c r="M17" t="s">
        <v>191</v>
      </c>
      <c r="N17" t="s">
        <v>198</v>
      </c>
      <c r="O17" t="s">
        <v>191</v>
      </c>
      <c r="P17" t="s">
        <v>198</v>
      </c>
    </row>
    <row r="18" spans="1:16">
      <c r="A18">
        <v>440</v>
      </c>
      <c r="B18">
        <v>61</v>
      </c>
      <c r="C18">
        <v>67</v>
      </c>
      <c r="D18">
        <v>32</v>
      </c>
      <c r="E18">
        <v>8</v>
      </c>
      <c r="F18">
        <v>7</v>
      </c>
      <c r="G18">
        <v>271</v>
      </c>
      <c r="H18">
        <v>43</v>
      </c>
      <c r="I18">
        <v>135</v>
      </c>
      <c r="J18">
        <v>13</v>
      </c>
      <c r="K18">
        <v>6</v>
      </c>
      <c r="L18">
        <v>1</v>
      </c>
      <c r="M18">
        <v>8</v>
      </c>
      <c r="N18">
        <v>1</v>
      </c>
      <c r="O18">
        <v>30</v>
      </c>
      <c r="P18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By Kingdom</vt:lpstr>
      <vt:lpstr>By Habitat</vt:lpstr>
      <vt:lpstr>Invasives </vt:lpstr>
      <vt:lpstr>Kelsey Breakdowns Total</vt:lpstr>
      <vt:lpstr>Kelsey Breakdowns Marine</vt:lpstr>
      <vt:lpstr>Kelsey Breakdown Terrestrial</vt:lpstr>
      <vt:lpstr>Kelsey SUMMARIES</vt:lpstr>
      <vt:lpstr>KelseyINVASIVES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markg</dc:creator>
  <cp:lastModifiedBy>kilomi</cp:lastModifiedBy>
  <dcterms:created xsi:type="dcterms:W3CDTF">2014-09-17T01:16:27Z</dcterms:created>
  <dcterms:modified xsi:type="dcterms:W3CDTF">2016-09-19T23:04:54Z</dcterms:modified>
</cp:coreProperties>
</file>