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40" windowWidth="15300" windowHeight="9410" activeTab="8"/>
  </bookViews>
  <sheets>
    <sheet name="Sheet1" sheetId="8" r:id="rId1"/>
    <sheet name="Fuel Quality" sheetId="1" r:id="rId2"/>
    <sheet name="Total Storage Capacity" sheetId="2" r:id="rId3"/>
    <sheet name="Kiribati" sheetId="3" r:id="rId4"/>
    <sheet name="Tonga" sheetId="4" r:id="rId5"/>
    <sheet name="RMI" sheetId="5" r:id="rId6"/>
    <sheet name="Nauru" sheetId="6" r:id="rId7"/>
    <sheet name="Fiji" sheetId="7" r:id="rId8"/>
    <sheet name="Sheet2" sheetId="9" r:id="rId9"/>
    <sheet name="Sheet3" sheetId="10" r:id="rId10"/>
  </sheets>
  <externalReferences>
    <externalReference r:id="rId11"/>
    <externalReference r:id="rId12"/>
  </externalReferences>
  <calcPr calcId="145621"/>
</workbook>
</file>

<file path=xl/calcChain.xml><?xml version="1.0" encoding="utf-8"?>
<calcChain xmlns="http://schemas.openxmlformats.org/spreadsheetml/2006/main">
  <c r="I21" i="9" l="1"/>
  <c r="I17" i="9"/>
  <c r="I16" i="9"/>
  <c r="I6" i="9"/>
  <c r="I7" i="9"/>
  <c r="I8" i="9"/>
  <c r="I10" i="9"/>
  <c r="I11" i="9"/>
  <c r="I12" i="9"/>
  <c r="I13" i="9"/>
  <c r="I14" i="9"/>
  <c r="I18" i="9"/>
  <c r="I19" i="9"/>
  <c r="I22" i="9"/>
  <c r="G137" i="2" l="1"/>
  <c r="C47" i="7"/>
  <c r="D47" i="7"/>
  <c r="J24" i="7"/>
  <c r="P13" i="7"/>
  <c r="P11" i="7"/>
  <c r="I39" i="7"/>
  <c r="G29" i="2"/>
  <c r="F31" i="2"/>
  <c r="F30" i="2"/>
  <c r="F29" i="2"/>
  <c r="E46" i="7"/>
  <c r="D46" i="7"/>
  <c r="C46" i="7"/>
  <c r="C45" i="7"/>
  <c r="D45" i="7"/>
  <c r="E45" i="7"/>
  <c r="D44" i="7"/>
  <c r="C44" i="7"/>
  <c r="E44" i="7"/>
  <c r="E47" i="7" s="1"/>
  <c r="J35" i="7"/>
  <c r="O7" i="7"/>
  <c r="O8" i="7"/>
  <c r="O9" i="7"/>
  <c r="O10" i="7"/>
  <c r="O11" i="7"/>
  <c r="O12" i="7"/>
  <c r="O13" i="7"/>
  <c r="O14" i="7"/>
  <c r="O6" i="7"/>
  <c r="I37" i="7"/>
  <c r="I34" i="7"/>
  <c r="I35" i="7"/>
  <c r="I36" i="7"/>
  <c r="I33" i="7"/>
  <c r="I29" i="7"/>
  <c r="I21" i="7"/>
  <c r="I22" i="7"/>
  <c r="I23" i="7"/>
  <c r="I24" i="7"/>
  <c r="I20" i="7"/>
  <c r="I7" i="7"/>
  <c r="I17" i="7" s="1"/>
  <c r="I8" i="7"/>
  <c r="I9" i="7"/>
  <c r="I10" i="7"/>
  <c r="I11" i="7"/>
  <c r="I12" i="7"/>
  <c r="I13" i="7"/>
  <c r="I15" i="7"/>
  <c r="I16" i="7"/>
  <c r="I6" i="7"/>
  <c r="G152" i="2"/>
  <c r="E152" i="2"/>
  <c r="G64" i="2"/>
  <c r="F59" i="2"/>
  <c r="F58" i="2"/>
  <c r="F57" i="2"/>
  <c r="F56" i="2"/>
  <c r="F55" i="2"/>
  <c r="F163" i="2"/>
  <c r="F164" i="2"/>
  <c r="F165" i="2"/>
  <c r="F166" i="2"/>
  <c r="G126" i="2"/>
  <c r="F113" i="2"/>
  <c r="F114" i="2"/>
  <c r="F115" i="2"/>
  <c r="F116" i="2"/>
  <c r="F105" i="2"/>
  <c r="G87" i="2"/>
  <c r="G70" i="2"/>
  <c r="G10" i="2"/>
  <c r="G163" i="2" l="1"/>
  <c r="G55" i="2"/>
  <c r="G113" i="2"/>
  <c r="F15" i="6" l="1"/>
  <c r="F13" i="6"/>
  <c r="E13" i="6"/>
  <c r="D13" i="6"/>
  <c r="G13" i="6" s="1"/>
  <c r="H14" i="6" s="1"/>
  <c r="E12" i="6"/>
  <c r="D12" i="6"/>
  <c r="G12" i="6" s="1"/>
  <c r="C12" i="6"/>
  <c r="F10" i="6"/>
  <c r="E10" i="6"/>
  <c r="D10" i="6"/>
  <c r="G10" i="6" s="1"/>
  <c r="H11" i="6" s="1"/>
  <c r="E9" i="6"/>
  <c r="D9" i="6"/>
  <c r="B9" i="6"/>
  <c r="G9" i="6" s="1"/>
  <c r="G8" i="6"/>
  <c r="F8" i="6"/>
  <c r="E8" i="6"/>
  <c r="D8" i="6"/>
  <c r="C8" i="6"/>
  <c r="B8" i="6"/>
  <c r="O7" i="6"/>
  <c r="D7" i="6"/>
  <c r="G7" i="6" s="1"/>
  <c r="H8" i="6" s="1"/>
  <c r="B6" i="6"/>
  <c r="G6" i="6" s="1"/>
  <c r="C43" i="3"/>
  <c r="F7" i="3"/>
  <c r="F8" i="3"/>
  <c r="F9" i="3"/>
  <c r="F6" i="3"/>
  <c r="D7" i="3"/>
  <c r="D8" i="3"/>
  <c r="D9" i="3"/>
  <c r="D6" i="3"/>
  <c r="F23" i="3"/>
  <c r="F24" i="3"/>
  <c r="F25" i="3"/>
  <c r="F22" i="3"/>
  <c r="D26" i="3"/>
  <c r="D23" i="3"/>
  <c r="D24" i="3"/>
  <c r="D25" i="3"/>
  <c r="D22" i="3"/>
  <c r="E26" i="3"/>
  <c r="F26" i="3" s="1"/>
  <c r="C26" i="3"/>
  <c r="C10" i="3"/>
  <c r="D10" i="3" s="1"/>
  <c r="E10" i="3"/>
  <c r="F10" i="3" s="1"/>
  <c r="H10" i="3"/>
  <c r="I10" i="3"/>
  <c r="I8" i="5"/>
  <c r="I9" i="5"/>
  <c r="I7" i="5"/>
</calcChain>
</file>

<file path=xl/comments1.xml><?xml version="1.0" encoding="utf-8"?>
<comments xmlns="http://schemas.openxmlformats.org/spreadsheetml/2006/main">
  <authors>
    <author>frankv</author>
  </authors>
  <commentList>
    <comment ref="C129" authorId="0">
      <text>
        <r>
          <rPr>
            <b/>
            <sz val="8"/>
            <color indexed="81"/>
            <rFont val="Tahoma"/>
            <family val="2"/>
          </rPr>
          <t>frankv:</t>
        </r>
        <r>
          <rPr>
            <sz val="8"/>
            <color indexed="81"/>
            <rFont val="Tahoma"/>
            <family val="2"/>
          </rPr>
          <t xml:space="preserve">
Density of LPG:
Propane - 1960 litres/tonne
Butane - 1730 litres/tonne</t>
        </r>
      </text>
    </comment>
  </commentList>
</comments>
</file>

<file path=xl/sharedStrings.xml><?xml version="1.0" encoding="utf-8"?>
<sst xmlns="http://schemas.openxmlformats.org/spreadsheetml/2006/main" count="1034" uniqueCount="268">
  <si>
    <t>List of SPC Member countries</t>
  </si>
  <si>
    <t xml:space="preserve">Quality of fuel imported </t>
  </si>
  <si>
    <t>DPK</t>
  </si>
  <si>
    <t>American Samoa</t>
  </si>
  <si>
    <t>Cook Islands</t>
  </si>
  <si>
    <t>Federated States of Micronesia</t>
  </si>
  <si>
    <t>Fiji</t>
  </si>
  <si>
    <t>French Polynesia</t>
  </si>
  <si>
    <t>Guam</t>
  </si>
  <si>
    <t>Kiribati</t>
  </si>
  <si>
    <t>New Caledonia</t>
  </si>
  <si>
    <t>Nauru</t>
  </si>
  <si>
    <t>Niue</t>
  </si>
  <si>
    <t>Northern Mariana Islands</t>
  </si>
  <si>
    <t>Palau</t>
  </si>
  <si>
    <t xml:space="preserve"> Papua New Guinea</t>
  </si>
  <si>
    <t>Pitcairn Islands</t>
  </si>
  <si>
    <t>Samoa</t>
  </si>
  <si>
    <t>Solomon Islands</t>
  </si>
  <si>
    <t>Tokelau</t>
  </si>
  <si>
    <t>Tonga</t>
  </si>
  <si>
    <t>Tuvalu</t>
  </si>
  <si>
    <t>Vanuatu</t>
  </si>
  <si>
    <t>Wallis and Futuna</t>
  </si>
  <si>
    <t>Australia</t>
  </si>
  <si>
    <t>New Zealand</t>
  </si>
  <si>
    <t>10ppm</t>
  </si>
  <si>
    <t>50ppm</t>
  </si>
  <si>
    <t>500ppm</t>
  </si>
  <si>
    <t>2500ppm</t>
  </si>
  <si>
    <t>5000ppm</t>
  </si>
  <si>
    <t>Diesel Quality</t>
  </si>
  <si>
    <t>350ppm</t>
  </si>
  <si>
    <t>Unleaded Petrol</t>
  </si>
  <si>
    <t>Dual Purpose Keorsene</t>
  </si>
  <si>
    <t>ULP- Research Octane Number (RON)</t>
  </si>
  <si>
    <t>LPG</t>
  </si>
  <si>
    <t>Butane</t>
  </si>
  <si>
    <t>Propane</t>
  </si>
  <si>
    <t>Liquified pressure gas</t>
  </si>
  <si>
    <t>92 RON</t>
  </si>
  <si>
    <t>95 RON</t>
  </si>
  <si>
    <t>97 RON</t>
  </si>
  <si>
    <t>KOIL – Main Depot Tarawa</t>
  </si>
  <si>
    <t>Number of drums</t>
  </si>
  <si>
    <t>Storage tank Description</t>
  </si>
  <si>
    <t>Storage capacity</t>
  </si>
  <si>
    <t>200 Litres</t>
  </si>
  <si>
    <t>50 Litres</t>
  </si>
  <si>
    <t>tonnes</t>
  </si>
  <si>
    <t>litres</t>
  </si>
  <si>
    <t>Diesel</t>
  </si>
  <si>
    <t>TK 1 &amp; TK 2</t>
  </si>
  <si>
    <t>TK 3 &amp; TK 6</t>
  </si>
  <si>
    <t>DPK (Jet A1)</t>
  </si>
  <si>
    <t>TK 4</t>
  </si>
  <si>
    <t>ULP</t>
  </si>
  <si>
    <t>TK 5</t>
  </si>
  <si>
    <t>Number of Gas cylinders</t>
  </si>
  <si>
    <t>9Kg</t>
  </si>
  <si>
    <t>13Kg</t>
  </si>
  <si>
    <t>18Kg</t>
  </si>
  <si>
    <t>40Kg</t>
  </si>
  <si>
    <t>kg</t>
  </si>
  <si>
    <t>LPG – Butane (Tarawa)</t>
  </si>
  <si>
    <t> 7</t>
  </si>
  <si>
    <t>ISO Tank</t>
  </si>
  <si>
    <t xml:space="preserve"> 26800 </t>
  </si>
  <si>
    <t>LPG – Butane (Outer Islands)</t>
  </si>
  <si>
    <t> 13</t>
  </si>
  <si>
    <t>n/a</t>
  </si>
  <si>
    <t>KOIL – Outer Islands</t>
  </si>
  <si>
    <t>Tarawa Motors</t>
  </si>
  <si>
    <t>Number of Storage tanks</t>
  </si>
  <si>
    <t>n.a</t>
  </si>
  <si>
    <t>50 litres</t>
  </si>
  <si>
    <t>Public Utilities Board</t>
  </si>
  <si>
    <t>Number of 44 gallon drums</t>
  </si>
  <si>
    <t>Diesel (Tarawa)</t>
  </si>
  <si>
    <t>Diesel (Outer Islands)</t>
  </si>
  <si>
    <t>PUB Bik
TK 5 &amp; TK 6</t>
  </si>
  <si>
    <t xml:space="preserve">Diesel Quality (ppm) </t>
  </si>
  <si>
    <t>Diesel Quality (ppm) - Utilities</t>
  </si>
  <si>
    <t>HSFO</t>
  </si>
  <si>
    <t>Heavy fuel sulfur oil</t>
  </si>
  <si>
    <t>Tonga Power Limited</t>
  </si>
  <si>
    <t>Tonga Home Gas</t>
  </si>
  <si>
    <t>Pacific Energy SWP Limited</t>
  </si>
  <si>
    <t>Total (Tonga) Limited</t>
  </si>
  <si>
    <t>Stock Holding days</t>
  </si>
  <si>
    <t>7-21 days</t>
  </si>
  <si>
    <t xml:space="preserve">LPG – Butane </t>
  </si>
  <si>
    <t>DPK (Jet A1)*</t>
  </si>
  <si>
    <t>* Only PE imports DPK for Tonga</t>
  </si>
  <si>
    <t>Marshalls Energy Company</t>
  </si>
  <si>
    <t>Notes:</t>
  </si>
  <si>
    <t>Company supplies fuel and electricity</t>
  </si>
  <si>
    <t xml:space="preserve">3 generators </t>
  </si>
  <si>
    <t>x2 running on diesel 500ppm</t>
  </si>
  <si>
    <t>x1 running on 50% diesel and 50% waste oil</t>
  </si>
  <si>
    <t>Consumption is 11,000 -12,000 gallons of diesel/day</t>
  </si>
  <si>
    <t>Fuel supplied by Winson Oil, tankers size 3000-9000MT</t>
  </si>
  <si>
    <t>8 Tanks</t>
  </si>
  <si>
    <t>1 Tank</t>
  </si>
  <si>
    <t>Total 9 Tanks Storage capacity</t>
  </si>
  <si>
    <t>Gallons</t>
  </si>
  <si>
    <t>Litres</t>
  </si>
  <si>
    <t>Fuel supplied to 4 suburbs in the Marshalls</t>
  </si>
  <si>
    <t>1gallon = 3.785411784 L</t>
  </si>
  <si>
    <t>Republic of Marshall Islands</t>
  </si>
  <si>
    <t>Papua New Guinea</t>
  </si>
  <si>
    <t>Total storage</t>
  </si>
  <si>
    <t>Total Capacity</t>
  </si>
  <si>
    <t>Nauru Utilities Authority</t>
  </si>
  <si>
    <t>Fuel Import &amp; Consumption Management ('000 Litres)</t>
  </si>
  <si>
    <t>Volume Movement</t>
  </si>
  <si>
    <t>Utilization Analysis</t>
  </si>
  <si>
    <t>Yrly Average Total</t>
  </si>
  <si>
    <t>%Mthly Avg Utilize</t>
  </si>
  <si>
    <t>Remarks</t>
  </si>
  <si>
    <t>JetA1 Import</t>
  </si>
  <si>
    <t>JetA1 Usage</t>
  </si>
  <si>
    <t>JetA1 Capacity</t>
  </si>
  <si>
    <t>JetA1 usage stopped in Aug 2008 indefinitely</t>
  </si>
  <si>
    <t>Petrol Import</t>
  </si>
  <si>
    <t>Petrol Usage</t>
  </si>
  <si>
    <t>Petrol Capacity</t>
  </si>
  <si>
    <t>Potential to grow by 10% next 2 years</t>
  </si>
  <si>
    <t>Diesel Import</t>
  </si>
  <si>
    <t>Diesel Usage</t>
  </si>
  <si>
    <t>Diesel Capacity</t>
  </si>
  <si>
    <t>16% unuse annually</t>
  </si>
  <si>
    <t>Fuel Import vs Usage Over 2 Years</t>
  </si>
  <si>
    <t xml:space="preserve">Note: </t>
  </si>
  <si>
    <t xml:space="preserve">1. The main concern for all product tanks is vast capacity of the tanks remain under utilized which means that it will give high </t>
  </si>
  <si>
    <t xml:space="preserve">    level of metal oxidation which will lead to internal corrosion. This is clearly evident with Flammble product storage tanks such as JetA1 and Petrol</t>
  </si>
  <si>
    <t>2. Petrol tank evaporation loss is excessive due to high vaccum in the tanks, tank and accunputures having to loose strucvtural integrity. .</t>
  </si>
  <si>
    <t xml:space="preserve">3. The poor level of storage integrity is main cause of low volume thruput with JetA1. </t>
  </si>
  <si>
    <t>4. Aviation TSA will assist with JetA1 storage tank utilization on a consistent basis, meaning product quality status is guaranteered at all times.</t>
  </si>
  <si>
    <t>5. Improving vast integrity issues as per audit will support potential storage tank hosting arrangements by third party hosting arranagements inturn</t>
  </si>
  <si>
    <t xml:space="preserve">    offer better utilization of storage tanks and extend life of tanks. Provide economic benefit.</t>
  </si>
  <si>
    <t xml:space="preserve">6. Better storage utilization comes with unified and strategically better supply and freight sourcing arrangements.  </t>
  </si>
  <si>
    <t>7. Spot market strategy allows or puts the country into cost burden mode at all times with limited resources, and uncontrolled supply pricing and freight.</t>
  </si>
  <si>
    <t>ADF</t>
  </si>
  <si>
    <t>2008 Cook Islands Fuel Supply Chain Review</t>
  </si>
  <si>
    <t>KL</t>
  </si>
  <si>
    <t>UNIT</t>
  </si>
  <si>
    <t>Source of data</t>
  </si>
  <si>
    <t>Product</t>
  </si>
  <si>
    <t>Capacity</t>
  </si>
  <si>
    <t>Tonnes</t>
  </si>
  <si>
    <t>Total storage capacity</t>
  </si>
  <si>
    <t>(excluding LPG)</t>
  </si>
  <si>
    <t>Jet A1</t>
  </si>
  <si>
    <t>Te Aponga (TAU)</t>
  </si>
  <si>
    <t>Power Utilities</t>
  </si>
  <si>
    <t>Fiji Electricity Authority</t>
  </si>
  <si>
    <t>American Samoa Power Authority</t>
  </si>
  <si>
    <t>Chuuk Public Utility Corporation</t>
  </si>
  <si>
    <t>Fuel Quality</t>
  </si>
  <si>
    <t>Kero/Jet</t>
  </si>
  <si>
    <t>Power Utlities</t>
  </si>
  <si>
    <t>Électricité de Tahiti</t>
  </si>
  <si>
    <t>Guam Power Authority</t>
  </si>
  <si>
    <t>Miriam - Kiribati Energy Office</t>
  </si>
  <si>
    <t>Kosrae Utility Authority</t>
  </si>
  <si>
    <t>Pohnpei Utility Corporation</t>
  </si>
  <si>
    <t>Yap State Public Service Corporation</t>
  </si>
  <si>
    <t>Marshalls Energy Company - 
Power Utilities and fuel company</t>
  </si>
  <si>
    <t>Électricité et Eau de Caledonie</t>
  </si>
  <si>
    <t>Enercal</t>
  </si>
  <si>
    <t>2009 Nauru Indicator</t>
  </si>
  <si>
    <t>Niue Power Corporation</t>
  </si>
  <si>
    <t>Saipan, Commonwealth of 
Northern Marianas</t>
  </si>
  <si>
    <t>Commonwealth Utilities Corporation</t>
  </si>
  <si>
    <t>Palau Public Utilities Corporation</t>
  </si>
  <si>
    <t>Power Ultilities</t>
  </si>
  <si>
    <t xml:space="preserve">2009 - Indicator </t>
  </si>
  <si>
    <t>PNG Power Limited</t>
  </si>
  <si>
    <t>2009 - Indicator/referenced interoil 
storage capacity only</t>
  </si>
  <si>
    <t>KL</t>
    <phoneticPr fontId="0" type="noConversion"/>
  </si>
  <si>
    <t>n.a.</t>
    <phoneticPr fontId="0" type="noConversion"/>
  </si>
  <si>
    <t>Ministry of Finance</t>
  </si>
  <si>
    <t>Electric Power Corporation</t>
  </si>
  <si>
    <t>Solomon Islands Electricity Authority</t>
  </si>
  <si>
    <t xml:space="preserve">Steven Esau, Tonga Power Limited </t>
  </si>
  <si>
    <t>Tuvalu Electricity Corporation</t>
  </si>
  <si>
    <t>UNELCO Vanuatu Limited</t>
  </si>
  <si>
    <t>Électricité et Eau deWallis et Futuna</t>
  </si>
  <si>
    <t>2009 - Indicator</t>
  </si>
  <si>
    <t>Pacific Energy SWP LTD 2010 - data</t>
  </si>
  <si>
    <t xml:space="preserve"> Tank No.</t>
  </si>
  <si>
    <t>V1</t>
  </si>
  <si>
    <t>V2</t>
  </si>
  <si>
    <t>V3</t>
  </si>
  <si>
    <t>V4</t>
  </si>
  <si>
    <t>Vuda Terminal</t>
  </si>
  <si>
    <t>V5</t>
  </si>
  <si>
    <t>V6</t>
  </si>
  <si>
    <t>V7</t>
  </si>
  <si>
    <t>V41</t>
  </si>
  <si>
    <t>V8</t>
  </si>
  <si>
    <t>V9</t>
  </si>
  <si>
    <t>V10</t>
  </si>
  <si>
    <t>Zoom</t>
  </si>
  <si>
    <t>IDO</t>
  </si>
  <si>
    <t>Terminal</t>
  </si>
  <si>
    <t>S1</t>
  </si>
  <si>
    <t>S2</t>
  </si>
  <si>
    <t>S3</t>
  </si>
  <si>
    <t>S4</t>
  </si>
  <si>
    <t>S5</t>
  </si>
  <si>
    <t>SL#1</t>
  </si>
  <si>
    <t>SL#2</t>
  </si>
  <si>
    <t>UST#1</t>
  </si>
  <si>
    <t>UST#2</t>
  </si>
  <si>
    <t>Kero</t>
  </si>
  <si>
    <t>SLOPS</t>
  </si>
  <si>
    <t>Empty</t>
  </si>
  <si>
    <t>Status</t>
  </si>
  <si>
    <t>in use</t>
  </si>
  <si>
    <t>empty</t>
  </si>
  <si>
    <t>Not in use</t>
  </si>
  <si>
    <t>10KL</t>
  </si>
  <si>
    <t>Suva Terminal</t>
  </si>
  <si>
    <t xml:space="preserve">Underground storage Tanks </t>
  </si>
  <si>
    <t>Savusavu Terminal</t>
  </si>
  <si>
    <t>Aboverground storage tanks</t>
  </si>
  <si>
    <t>Type of tank</t>
  </si>
  <si>
    <t xml:space="preserve">Note </t>
  </si>
  <si>
    <t>AST</t>
  </si>
  <si>
    <t>UST</t>
  </si>
  <si>
    <t>SV1</t>
  </si>
  <si>
    <t>SV2</t>
  </si>
  <si>
    <t>SV3</t>
  </si>
  <si>
    <t>SV4</t>
  </si>
  <si>
    <t>SV5</t>
  </si>
  <si>
    <t>In use</t>
  </si>
  <si>
    <t>Total capacity (KL)</t>
  </si>
  <si>
    <t>Unit</t>
  </si>
  <si>
    <t>L</t>
  </si>
  <si>
    <t>ML</t>
  </si>
  <si>
    <t>Total</t>
  </si>
  <si>
    <t>Capacity(L)</t>
  </si>
  <si>
    <t>Capacity (KL)</t>
  </si>
  <si>
    <t>TOTAL STORAGE CAPACITY FOR PE</t>
  </si>
  <si>
    <t>Jet A1/Kero</t>
  </si>
  <si>
    <t>( including zoom)</t>
  </si>
  <si>
    <t>4tanks X 50MT</t>
  </si>
  <si>
    <t>Origin Energy SI</t>
  </si>
  <si>
    <t>Pacific Energy (3 Terminals excluding aviation site)</t>
  </si>
  <si>
    <t>Santo - Butane and Port Vila propane</t>
  </si>
  <si>
    <t>2009- Indicator</t>
  </si>
  <si>
    <t>Propane&amp; Butane</t>
  </si>
  <si>
    <t>has transitioned to 500ppm from 5000ppm diesel in 2013</t>
  </si>
  <si>
    <t>Tonga also transitioned from 5000-500ppm diesei in 2013</t>
  </si>
  <si>
    <t>HFO</t>
  </si>
  <si>
    <t>mdo</t>
  </si>
  <si>
    <t>10 &amp; 500</t>
  </si>
  <si>
    <t>PICT</t>
  </si>
  <si>
    <t>Current Fuel Quality</t>
  </si>
  <si>
    <t>Diesel fuel maximum sulphur content for power generation</t>
  </si>
  <si>
    <t>Diesel fuel maximum  sulfur content of diesel  for land transport</t>
  </si>
  <si>
    <t>Petrol Research octane number (RON)</t>
  </si>
  <si>
    <t>LP Gas</t>
  </si>
  <si>
    <t>Pounds</t>
  </si>
  <si>
    <t>Mix Butane/Propane</t>
  </si>
  <si>
    <t>6million gallon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</si>
</sst>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\-??_);_(@_)"/>
    <numFmt numFmtId="165" formatCode="_(* #,##0_);_(* \(#,##0\);_(* \-??_);_(@_)"/>
    <numFmt numFmtId="166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9"/>
      <name val="Calibri"/>
      <family val="2"/>
      <scheme val="minor"/>
    </font>
    <font>
      <i/>
      <sz val="8"/>
      <color theme="1"/>
      <name val="Arial Narrow"/>
      <family val="2"/>
    </font>
    <font>
      <b/>
      <sz val="11"/>
      <color rgb="FF0F243E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indexed="27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2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wrapText="1"/>
    </xf>
    <xf numFmtId="0" fontId="1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3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3" fontId="0" fillId="0" borderId="1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/>
    <xf numFmtId="0" fontId="0" fillId="0" borderId="9" xfId="0" applyBorder="1"/>
    <xf numFmtId="0" fontId="0" fillId="0" borderId="10" xfId="0" applyBorder="1"/>
    <xf numFmtId="0" fontId="0" fillId="0" borderId="7" xfId="0" applyBorder="1"/>
    <xf numFmtId="0" fontId="0" fillId="0" borderId="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" fillId="0" borderId="8" xfId="0" applyFont="1" applyBorder="1"/>
    <xf numFmtId="0" fontId="1" fillId="0" borderId="7" xfId="0" applyFont="1" applyBorder="1"/>
    <xf numFmtId="0" fontId="0" fillId="0" borderId="0" xfId="0" applyFill="1" applyBorder="1"/>
    <xf numFmtId="0" fontId="0" fillId="0" borderId="7" xfId="0" applyFill="1" applyBorder="1"/>
    <xf numFmtId="0" fontId="0" fillId="0" borderId="12" xfId="0" applyFill="1" applyBorder="1"/>
    <xf numFmtId="0" fontId="0" fillId="0" borderId="1" xfId="0" applyBorder="1" applyAlignment="1"/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 horizontal="left"/>
    </xf>
    <xf numFmtId="0" fontId="0" fillId="0" borderId="15" xfId="0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left"/>
    </xf>
    <xf numFmtId="0" fontId="3" fillId="0" borderId="0" xfId="0" applyFont="1"/>
    <xf numFmtId="164" fontId="3" fillId="0" borderId="0" xfId="0" applyNumberFormat="1" applyFont="1"/>
    <xf numFmtId="0" fontId="3" fillId="4" borderId="16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wrapText="1"/>
    </xf>
    <xf numFmtId="0" fontId="0" fillId="5" borderId="17" xfId="0" applyFont="1" applyFill="1" applyBorder="1" applyAlignment="1">
      <alignment horizontal="center" wrapText="1"/>
    </xf>
    <xf numFmtId="165" fontId="0" fillId="0" borderId="17" xfId="1" applyNumberFormat="1" applyFont="1" applyFill="1" applyBorder="1" applyAlignment="1" applyProtection="1">
      <alignment wrapText="1"/>
    </xf>
    <xf numFmtId="165" fontId="0" fillId="5" borderId="16" xfId="0" applyNumberFormat="1" applyFill="1" applyBorder="1"/>
    <xf numFmtId="2" fontId="0" fillId="5" borderId="16" xfId="0" applyNumberFormat="1" applyFill="1" applyBorder="1"/>
    <xf numFmtId="165" fontId="0" fillId="0" borderId="0" xfId="0" applyNumberFormat="1"/>
    <xf numFmtId="165" fontId="0" fillId="6" borderId="17" xfId="1" applyNumberFormat="1" applyFont="1" applyFill="1" applyBorder="1" applyAlignment="1" applyProtection="1">
      <alignment wrapText="1"/>
    </xf>
    <xf numFmtId="0" fontId="0" fillId="5" borderId="17" xfId="0" applyFont="1" applyFill="1" applyBorder="1" applyAlignment="1">
      <alignment horizontal="center"/>
    </xf>
    <xf numFmtId="165" fontId="0" fillId="0" borderId="17" xfId="1" applyNumberFormat="1" applyFont="1" applyFill="1" applyBorder="1" applyAlignment="1" applyProtection="1"/>
    <xf numFmtId="0" fontId="0" fillId="5" borderId="16" xfId="0" applyFont="1" applyFill="1" applyBorder="1" applyAlignment="1">
      <alignment horizontal="center"/>
    </xf>
    <xf numFmtId="165" fontId="0" fillId="0" borderId="16" xfId="0" applyNumberFormat="1" applyBorder="1"/>
    <xf numFmtId="165" fontId="0" fillId="6" borderId="16" xfId="0" applyNumberFormat="1" applyFill="1" applyBorder="1"/>
    <xf numFmtId="165" fontId="0" fillId="0" borderId="16" xfId="1" applyNumberFormat="1" applyFont="1" applyFill="1" applyBorder="1" applyAlignment="1" applyProtection="1"/>
    <xf numFmtId="165" fontId="0" fillId="0" borderId="0" xfId="1" applyNumberFormat="1" applyFont="1" applyFill="1" applyBorder="1" applyAlignment="1" applyProtection="1"/>
    <xf numFmtId="16" fontId="0" fillId="0" borderId="0" xfId="0" applyNumberFormat="1" applyBorder="1"/>
    <xf numFmtId="0" fontId="3" fillId="0" borderId="0" xfId="0" applyFont="1" applyBorder="1"/>
    <xf numFmtId="165" fontId="0" fillId="0" borderId="0" xfId="0" applyNumberFormat="1" applyBorder="1"/>
    <xf numFmtId="0" fontId="0" fillId="0" borderId="0" xfId="0" applyFont="1" applyFill="1" applyBorder="1"/>
    <xf numFmtId="0" fontId="0" fillId="5" borderId="0" xfId="0" applyFont="1" applyFill="1" applyBorder="1" applyAlignment="1">
      <alignment horizontal="center"/>
    </xf>
    <xf numFmtId="2" fontId="0" fillId="5" borderId="0" xfId="0" applyNumberFormat="1" applyFill="1" applyBorder="1"/>
    <xf numFmtId="0" fontId="0" fillId="0" borderId="0" xfId="0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3" xfId="0" applyBorder="1"/>
    <xf numFmtId="0" fontId="5" fillId="0" borderId="1" xfId="0" applyFont="1" applyBorder="1" applyAlignment="1">
      <alignment horizontal="left" vertical="center"/>
    </xf>
    <xf numFmtId="0" fontId="1" fillId="0" borderId="1" xfId="0" applyFont="1" applyBorder="1"/>
    <xf numFmtId="0" fontId="1" fillId="0" borderId="3" xfId="0" applyFont="1" applyBorder="1"/>
    <xf numFmtId="43" fontId="4" fillId="0" borderId="1" xfId="1" applyFont="1" applyBorder="1" applyAlignment="1">
      <alignment vertical="center"/>
    </xf>
    <xf numFmtId="0" fontId="0" fillId="0" borderId="1" xfId="0" applyFont="1" applyBorder="1"/>
    <xf numFmtId="0" fontId="0" fillId="0" borderId="1" xfId="0" applyFill="1" applyBorder="1" applyAlignment="1">
      <alignment horizontal="center"/>
    </xf>
    <xf numFmtId="0" fontId="0" fillId="0" borderId="0" xfId="0" applyFill="1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3" fontId="0" fillId="0" borderId="1" xfId="0" applyNumberFormat="1" applyBorder="1"/>
    <xf numFmtId="0" fontId="1" fillId="2" borderId="2" xfId="0" applyFont="1" applyFill="1" applyBorder="1" applyAlignment="1">
      <alignment horizontal="left"/>
    </xf>
    <xf numFmtId="0" fontId="8" fillId="0" borderId="1" xfId="0" applyFont="1" applyBorder="1" applyProtection="1">
      <protection locked="0"/>
    </xf>
    <xf numFmtId="0" fontId="1" fillId="2" borderId="2" xfId="0" applyFont="1" applyFill="1" applyBorder="1" applyAlignment="1"/>
    <xf numFmtId="0" fontId="0" fillId="0" borderId="1" xfId="0" applyFont="1" applyFill="1" applyBorder="1" applyAlignment="1">
      <alignment wrapText="1"/>
    </xf>
    <xf numFmtId="0" fontId="5" fillId="0" borderId="1" xfId="0" applyFont="1" applyBorder="1" applyProtection="1">
      <protection locked="0"/>
    </xf>
    <xf numFmtId="43" fontId="0" fillId="0" borderId="1" xfId="0" applyNumberFormat="1" applyBorder="1" applyAlignment="1">
      <alignment horizontal="center"/>
    </xf>
    <xf numFmtId="3" fontId="4" fillId="0" borderId="1" xfId="0" applyNumberFormat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3" fontId="0" fillId="0" borderId="0" xfId="0" applyNumberFormat="1"/>
    <xf numFmtId="0" fontId="0" fillId="0" borderId="15" xfId="0" applyFill="1" applyBorder="1"/>
    <xf numFmtId="43" fontId="4" fillId="0" borderId="1" xfId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0" fontId="0" fillId="7" borderId="1" xfId="0" applyFill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17" fontId="0" fillId="0" borderId="4" xfId="0" applyNumberForma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16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4" borderId="16" xfId="0" applyFont="1" applyFill="1" applyBorder="1" applyAlignment="1">
      <alignment horizontal="center" wrapText="1"/>
    </xf>
    <xf numFmtId="0" fontId="3" fillId="5" borderId="16" xfId="0" applyFont="1" applyFill="1" applyBorder="1" applyAlignment="1">
      <alignment horizontal="center" wrapText="1"/>
    </xf>
    <xf numFmtId="0" fontId="0" fillId="0" borderId="16" xfId="0" applyBorder="1" applyAlignment="1">
      <alignment wrapText="1"/>
    </xf>
    <xf numFmtId="165" fontId="0" fillId="0" borderId="16" xfId="0" applyNumberFormat="1" applyFont="1" applyBorder="1" applyAlignment="1">
      <alignment wrapText="1"/>
    </xf>
    <xf numFmtId="9" fontId="0" fillId="0" borderId="16" xfId="0" applyNumberFormat="1" applyBorder="1" applyAlignment="1">
      <alignment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Import /Capacity/Usage Analysis</a:t>
            </a:r>
          </a:p>
        </c:rich>
      </c:tx>
      <c:layout>
        <c:manualLayout>
          <c:xMode val="edge"/>
          <c:yMode val="edge"/>
          <c:x val="0.40533370082916242"/>
          <c:y val="3.140096618357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8247515749237"/>
          <c:y val="0.16425159517378843"/>
          <c:w val="0.77414001343082017"/>
          <c:h val="0.60869708799698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'[2]Appdx4 C Imports vs Capacity_'!$B$5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Capacity_'!$B$6:$B$14</c:f>
              <c:numCache>
                <c:formatCode>General</c:formatCode>
                <c:ptCount val="9"/>
                <c:pt idx="0">
                  <c:v>448</c:v>
                </c:pt>
                <c:pt idx="1">
                  <c:v>520</c:v>
                </c:pt>
                <c:pt idx="2">
                  <c:v>5027</c:v>
                </c:pt>
                <c:pt idx="3">
                  <c:v>2227</c:v>
                </c:pt>
                <c:pt idx="4">
                  <c:v>1093</c:v>
                </c:pt>
                <c:pt idx="5">
                  <c:v>2214</c:v>
                </c:pt>
                <c:pt idx="6">
                  <c:v>6795</c:v>
                </c:pt>
                <c:pt idx="7">
                  <c:v>8144</c:v>
                </c:pt>
                <c:pt idx="8">
                  <c:v>11734</c:v>
                </c:pt>
              </c:numCache>
            </c:numRef>
          </c:val>
        </c:ser>
        <c:ser>
          <c:idx val="1"/>
          <c:order val="1"/>
          <c:tx>
            <c:strRef>
              <c:f>'[2]Appdx4 C Imports vs Capacity_'!$C$5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Capacity_'!$C$6:$C$14</c:f>
              <c:numCache>
                <c:formatCode>General</c:formatCode>
                <c:ptCount val="9"/>
                <c:pt idx="0">
                  <c:v>2124</c:v>
                </c:pt>
                <c:pt idx="1">
                  <c:v>955</c:v>
                </c:pt>
                <c:pt idx="2">
                  <c:v>5027</c:v>
                </c:pt>
                <c:pt idx="3">
                  <c:v>1289</c:v>
                </c:pt>
                <c:pt idx="4">
                  <c:v>1165</c:v>
                </c:pt>
                <c:pt idx="5">
                  <c:v>2214</c:v>
                </c:pt>
                <c:pt idx="6">
                  <c:v>7074</c:v>
                </c:pt>
                <c:pt idx="7">
                  <c:v>5034</c:v>
                </c:pt>
                <c:pt idx="8">
                  <c:v>11734</c:v>
                </c:pt>
              </c:numCache>
            </c:numRef>
          </c:val>
        </c:ser>
        <c:ser>
          <c:idx val="2"/>
          <c:order val="2"/>
          <c:tx>
            <c:strRef>
              <c:f>'[2]Appdx4 C Imports vs Capacity_'!$D$5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Capacity_'!$D$6:$D$14</c:f>
              <c:numCache>
                <c:formatCode>General</c:formatCode>
                <c:ptCount val="9"/>
                <c:pt idx="0">
                  <c:v>0</c:v>
                </c:pt>
                <c:pt idx="1">
                  <c:v>1074</c:v>
                </c:pt>
                <c:pt idx="2">
                  <c:v>5027</c:v>
                </c:pt>
                <c:pt idx="3">
                  <c:v>1063</c:v>
                </c:pt>
                <c:pt idx="4">
                  <c:v>1456</c:v>
                </c:pt>
                <c:pt idx="5">
                  <c:v>2214</c:v>
                </c:pt>
                <c:pt idx="6">
                  <c:v>8029</c:v>
                </c:pt>
                <c:pt idx="7">
                  <c:v>8655</c:v>
                </c:pt>
                <c:pt idx="8">
                  <c:v>11734</c:v>
                </c:pt>
              </c:numCache>
            </c:numRef>
          </c:val>
        </c:ser>
        <c:ser>
          <c:idx val="3"/>
          <c:order val="3"/>
          <c:tx>
            <c:strRef>
              <c:f>'[2]Appdx4 C Imports vs Capacity_'!$E$5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Capacity_'!$E$6:$E$14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5027</c:v>
                </c:pt>
                <c:pt idx="3">
                  <c:v>810</c:v>
                </c:pt>
                <c:pt idx="4">
                  <c:v>1347</c:v>
                </c:pt>
                <c:pt idx="5">
                  <c:v>2214</c:v>
                </c:pt>
                <c:pt idx="6">
                  <c:v>8455</c:v>
                </c:pt>
                <c:pt idx="7">
                  <c:v>8308</c:v>
                </c:pt>
                <c:pt idx="8">
                  <c:v>11734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9424256"/>
        <c:axId val="181286016"/>
      </c:barChart>
      <c:catAx>
        <c:axId val="1794242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ACTIVITY DATA</a:t>
                </a:r>
              </a:p>
            </c:rich>
          </c:tx>
          <c:layout>
            <c:manualLayout>
              <c:xMode val="edge"/>
              <c:yMode val="edge"/>
              <c:x val="0.47377821209103038"/>
              <c:y val="0.903383671243992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28601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2860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VOL '000L</a:t>
                </a:r>
              </a:p>
            </c:rich>
          </c:tx>
          <c:layout>
            <c:manualLayout>
              <c:xMode val="edge"/>
              <c:yMode val="edge"/>
              <c:x val="1.4222255630933963E-2"/>
              <c:y val="0.43961454093600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942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551960905713037"/>
          <c:y val="0.39365752329304476"/>
          <c:w val="3.9424289385235282E-2"/>
          <c:h val="0.220149704969570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A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AU"/>
              <a:t>Import /Capacity/Usage Analysis</a:t>
            </a:r>
          </a:p>
        </c:rich>
      </c:tx>
      <c:layout>
        <c:manualLayout>
          <c:xMode val="edge"/>
          <c:yMode val="edge"/>
          <c:x val="0.40533370082916242"/>
          <c:y val="3.140096618357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098247515749245"/>
          <c:y val="0.1642515951737884"/>
          <c:w val="0.77414001343082051"/>
          <c:h val="0.608697087996980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'[2]Appdx4 C Imports vs Capacity_'!$B$5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Capacity_'!$B$6:$B$14</c:f>
              <c:numCache>
                <c:formatCode>General</c:formatCode>
                <c:ptCount val="9"/>
                <c:pt idx="0">
                  <c:v>448</c:v>
                </c:pt>
                <c:pt idx="1">
                  <c:v>520</c:v>
                </c:pt>
                <c:pt idx="2">
                  <c:v>5027</c:v>
                </c:pt>
                <c:pt idx="3">
                  <c:v>2227</c:v>
                </c:pt>
                <c:pt idx="4">
                  <c:v>1093</c:v>
                </c:pt>
                <c:pt idx="5">
                  <c:v>2214</c:v>
                </c:pt>
                <c:pt idx="6">
                  <c:v>6795</c:v>
                </c:pt>
                <c:pt idx="7">
                  <c:v>8144</c:v>
                </c:pt>
                <c:pt idx="8">
                  <c:v>11734</c:v>
                </c:pt>
              </c:numCache>
            </c:numRef>
          </c:val>
        </c:ser>
        <c:ser>
          <c:idx val="1"/>
          <c:order val="1"/>
          <c:tx>
            <c:strRef>
              <c:f>'[2]Appdx4 C Imports vs Capacity_'!$C$5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Capacity_'!$C$6:$C$14</c:f>
              <c:numCache>
                <c:formatCode>General</c:formatCode>
                <c:ptCount val="9"/>
                <c:pt idx="0">
                  <c:v>2124</c:v>
                </c:pt>
                <c:pt idx="1">
                  <c:v>955</c:v>
                </c:pt>
                <c:pt idx="2">
                  <c:v>5027</c:v>
                </c:pt>
                <c:pt idx="3">
                  <c:v>1289</c:v>
                </c:pt>
                <c:pt idx="4">
                  <c:v>1165</c:v>
                </c:pt>
                <c:pt idx="5">
                  <c:v>2214</c:v>
                </c:pt>
                <c:pt idx="6">
                  <c:v>7074</c:v>
                </c:pt>
                <c:pt idx="7">
                  <c:v>5034</c:v>
                </c:pt>
                <c:pt idx="8">
                  <c:v>11734</c:v>
                </c:pt>
              </c:numCache>
            </c:numRef>
          </c:val>
        </c:ser>
        <c:ser>
          <c:idx val="2"/>
          <c:order val="2"/>
          <c:tx>
            <c:strRef>
              <c:f>'[2]Appdx4 C Imports vs Capacity_'!$D$5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Capacity_'!$D$6:$D$14</c:f>
              <c:numCache>
                <c:formatCode>General</c:formatCode>
                <c:ptCount val="9"/>
                <c:pt idx="0">
                  <c:v>0</c:v>
                </c:pt>
                <c:pt idx="1">
                  <c:v>1074</c:v>
                </c:pt>
                <c:pt idx="2">
                  <c:v>5027</c:v>
                </c:pt>
                <c:pt idx="3">
                  <c:v>1063</c:v>
                </c:pt>
                <c:pt idx="4">
                  <c:v>1456</c:v>
                </c:pt>
                <c:pt idx="5">
                  <c:v>2214</c:v>
                </c:pt>
                <c:pt idx="6">
                  <c:v>8029</c:v>
                </c:pt>
                <c:pt idx="7">
                  <c:v>8655</c:v>
                </c:pt>
                <c:pt idx="8">
                  <c:v>11734</c:v>
                </c:pt>
              </c:numCache>
            </c:numRef>
          </c:val>
        </c:ser>
        <c:ser>
          <c:idx val="3"/>
          <c:order val="3"/>
          <c:tx>
            <c:strRef>
              <c:f>'[2]Appdx4 C Imports vs Capacity_'!$E$5</c:f>
              <c:strCache>
                <c:ptCount val="1"/>
                <c:pt idx="0">
                  <c:v>2009</c:v>
                </c:pt>
              </c:strCache>
            </c:strRef>
          </c:tx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Capacity_'!$E$6:$E$14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5027</c:v>
                </c:pt>
                <c:pt idx="3">
                  <c:v>810</c:v>
                </c:pt>
                <c:pt idx="4">
                  <c:v>1347</c:v>
                </c:pt>
                <c:pt idx="5">
                  <c:v>2214</c:v>
                </c:pt>
                <c:pt idx="6">
                  <c:v>8455</c:v>
                </c:pt>
                <c:pt idx="7">
                  <c:v>8308</c:v>
                </c:pt>
                <c:pt idx="8">
                  <c:v>11734</c:v>
                </c:pt>
              </c:numCache>
            </c:numRef>
          </c:val>
        </c:ser>
        <c:ser>
          <c:idx val="4"/>
          <c:order val="4"/>
          <c:tx>
            <c:strRef>
              <c:f>'[2]Appdx4 C Imports vs Capacity_'!$F$5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cat>
            <c:strRef>
              <c:f>'[2]Appdx4 C Imports vs Capacity_'!$A$6:$A$14</c:f>
              <c:strCache>
                <c:ptCount val="9"/>
                <c:pt idx="0">
                  <c:v>JetA1 Import</c:v>
                </c:pt>
                <c:pt idx="1">
                  <c:v>JetA1 Usage</c:v>
                </c:pt>
                <c:pt idx="2">
                  <c:v>JetA1 Capacity</c:v>
                </c:pt>
                <c:pt idx="3">
                  <c:v>Petrol Import</c:v>
                </c:pt>
                <c:pt idx="4">
                  <c:v>Petrol Usage</c:v>
                </c:pt>
                <c:pt idx="5">
                  <c:v>Petrol Capacity</c:v>
                </c:pt>
                <c:pt idx="6">
                  <c:v>Diesel Import</c:v>
                </c:pt>
                <c:pt idx="7">
                  <c:v>Diesel Usage</c:v>
                </c:pt>
                <c:pt idx="8">
                  <c:v>Diesel Capacity</c:v>
                </c:pt>
              </c:strCache>
            </c:strRef>
          </c:cat>
          <c:val>
            <c:numRef>
              <c:f>'[2]Appdx4 C Imports vs Capacity_'!$F$6:$F$14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5027</c:v>
                </c:pt>
                <c:pt idx="3">
                  <c:v>0</c:v>
                </c:pt>
                <c:pt idx="4">
                  <c:v>120</c:v>
                </c:pt>
                <c:pt idx="5">
                  <c:v>2214</c:v>
                </c:pt>
                <c:pt idx="6">
                  <c:v>0</c:v>
                </c:pt>
                <c:pt idx="7">
                  <c:v>610</c:v>
                </c:pt>
                <c:pt idx="8">
                  <c:v>11734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1351168"/>
        <c:axId val="181353088"/>
      </c:barChart>
      <c:catAx>
        <c:axId val="181351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ACTIVITY DATA</a:t>
                </a:r>
              </a:p>
            </c:rich>
          </c:tx>
          <c:layout>
            <c:manualLayout>
              <c:xMode val="edge"/>
              <c:yMode val="edge"/>
              <c:x val="0.47377821209103038"/>
              <c:y val="0.9033836712439929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3530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8135308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VOL '000L</a:t>
                </a:r>
              </a:p>
            </c:rich>
          </c:tx>
          <c:layout>
            <c:manualLayout>
              <c:xMode val="edge"/>
              <c:yMode val="edge"/>
              <c:x val="1.4222255630933963E-2"/>
              <c:y val="0.4396145409360061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813511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671891791118654"/>
          <c:y val="0.3973888742247324"/>
          <c:w val="3.9448969828145324E-2"/>
          <c:h val="0.26679159161566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11" r="0.75000000000000011" t="1" header="0.5" footer="0.5"/>
    <c:pageSetup paperSize="9" orientation="landscape" verticalDpi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19</xdr:row>
      <xdr:rowOff>144780</xdr:rowOff>
    </xdr:from>
    <xdr:to>
      <xdr:col>16</xdr:col>
      <xdr:colOff>381000</xdr:colOff>
      <xdr:row>44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154577</xdr:colOff>
      <xdr:row>21</xdr:row>
      <xdr:rowOff>169817</xdr:rowOff>
    </xdr:from>
    <xdr:to>
      <xdr:col>16</xdr:col>
      <xdr:colOff>489857</xdr:colOff>
      <xdr:row>46</xdr:row>
      <xdr:rowOff>63137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ritanshus/AppData/Local/Microsoft/Windows/Temporary%20Internet%20Files/Content.Outlook/FQHOE9UA/Regional%20Indicator%20-working%20draft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Ivan%20&amp;%20Shakil\Shakil's%20Petroleum%20Data\Pacific%20Islands%20Countries\Nauru\Nauru\Volume%20handled%2009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ent"/>
      <sheetName val="Acronyms"/>
      <sheetName val="Contacts"/>
      <sheetName val="FIC Map"/>
      <sheetName val="Quick Facts"/>
      <sheetName val="General"/>
      <sheetName val="Gen data"/>
      <sheetName val="NZ summit"/>
      <sheetName val="FAESP -14 PICs"/>
      <sheetName val="14 PIC Analysis"/>
      <sheetName val="Forum - SIS"/>
      <sheetName val="Forum - Non SIS"/>
      <sheetName val="Access"/>
      <sheetName val="Affordability"/>
      <sheetName val="Efficiency"/>
      <sheetName val="Environment"/>
      <sheetName val="Leadership"/>
      <sheetName val="Planing &amp; Policy"/>
      <sheetName val="Production"/>
      <sheetName val="Renewable E"/>
      <sheetName val="Energy Conversion"/>
      <sheetName val="End Use"/>
      <sheetName val="Finance &amp; Monitoring"/>
      <sheetName val="Cook islands"/>
      <sheetName val="Fiji"/>
      <sheetName val="FSM"/>
      <sheetName val="Kiribati"/>
      <sheetName val="Nauru"/>
      <sheetName val="Niue"/>
      <sheetName val="Palau"/>
      <sheetName val="PNG"/>
      <sheetName val="RMI"/>
      <sheetName val="Samoa"/>
      <sheetName val="Solomon Is"/>
      <sheetName val="Tonga"/>
      <sheetName val="Tuvalu"/>
      <sheetName val="Vanuatu"/>
      <sheetName val="Balance Overview"/>
      <sheetName val="DIESEL"/>
      <sheetName val="MOGAS"/>
      <sheetName val="DPK"/>
      <sheetName val="LPG"/>
      <sheetName val="Power"/>
      <sheetName val="Power Minigrid"/>
      <sheetName val="Private Generation"/>
      <sheetName val="Small Scale power"/>
      <sheetName val="Heating"/>
      <sheetName val="Sheet2"/>
      <sheetName val="UN-DC"/>
      <sheetName val="UN - LDC"/>
      <sheetName val="Global"/>
      <sheetName val="Fuel Summary"/>
      <sheetName val="Donor Fund Summary"/>
      <sheetName val="Fund Tracker"/>
      <sheetName val="Fuel Specs"/>
      <sheetName val="Pacific Fuel Price"/>
      <sheetName val="Exchange_Rate_Report.xls"/>
      <sheetName val="Sheet1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33">
          <cell r="I33">
            <v>44198.544000000002</v>
          </cell>
        </row>
        <row r="34">
          <cell r="I34">
            <v>11765.08</v>
          </cell>
        </row>
        <row r="35">
          <cell r="I35">
            <v>12242.043</v>
          </cell>
        </row>
        <row r="36">
          <cell r="I36">
            <v>1666</v>
          </cell>
        </row>
      </sheetData>
      <sheetData sheetId="31"/>
      <sheetData sheetId="32"/>
      <sheetData sheetId="33"/>
      <sheetData sheetId="34"/>
      <sheetData sheetId="35"/>
      <sheetData sheetId="36">
        <row r="29">
          <cell r="I29">
            <v>11124</v>
          </cell>
        </row>
        <row r="30">
          <cell r="I30">
            <v>3221</v>
          </cell>
        </row>
        <row r="31">
          <cell r="I31">
            <v>2644</v>
          </cell>
        </row>
      </sheetData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pdx5 tanks data (2)"/>
      <sheetName val="MHTLY SOH"/>
      <sheetName val="Appdx 4 A Fuel Usage PS"/>
      <sheetName val="Apdx4 B Nauru Fuel Usage _ALL"/>
      <sheetName val="Appdx4 C Imports vs Capacity_"/>
      <sheetName val="Appdx5 tanks data"/>
      <sheetName val="Appdx 6 08 &amp; 09 Supply Forcast"/>
      <sheetName val="Appdx 6 09 &amp; 10 Supply For"/>
      <sheetName val="Prior April O8 Supply Forcast"/>
      <sheetName val="MAXMIN ACCEPT 8 Dec"/>
      <sheetName val="MAXMIN ACCEPT 15 Dec "/>
      <sheetName val="MAXMIN ACCEPT 05 Jan 09"/>
      <sheetName val="MAXMIN ACCEPT 05 Jan 09 (2)"/>
      <sheetName val="6th July Minmax acceptabl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5">
          <cell r="B5">
            <v>2006</v>
          </cell>
          <cell r="C5">
            <v>2007</v>
          </cell>
          <cell r="D5">
            <v>2008</v>
          </cell>
          <cell r="E5">
            <v>2009</v>
          </cell>
          <cell r="F5">
            <v>2010</v>
          </cell>
        </row>
        <row r="6">
          <cell r="A6" t="str">
            <v>JetA1 Import</v>
          </cell>
          <cell r="B6">
            <v>448</v>
          </cell>
          <cell r="C6">
            <v>2124</v>
          </cell>
          <cell r="D6">
            <v>0</v>
          </cell>
          <cell r="E6">
            <v>0</v>
          </cell>
          <cell r="F6">
            <v>0</v>
          </cell>
        </row>
        <row r="7">
          <cell r="A7" t="str">
            <v>JetA1 Usage</v>
          </cell>
          <cell r="B7">
            <v>520</v>
          </cell>
          <cell r="C7">
            <v>955</v>
          </cell>
          <cell r="D7">
            <v>1074</v>
          </cell>
          <cell r="E7">
            <v>0</v>
          </cell>
          <cell r="F7">
            <v>0</v>
          </cell>
        </row>
        <row r="8">
          <cell r="A8" t="str">
            <v>JetA1 Capacity</v>
          </cell>
          <cell r="B8">
            <v>5027</v>
          </cell>
          <cell r="C8">
            <v>5027</v>
          </cell>
          <cell r="D8">
            <v>5027</v>
          </cell>
          <cell r="E8">
            <v>5027</v>
          </cell>
          <cell r="F8">
            <v>5027</v>
          </cell>
        </row>
        <row r="9">
          <cell r="A9" t="str">
            <v>Petrol Import</v>
          </cell>
          <cell r="B9">
            <v>2227</v>
          </cell>
          <cell r="C9">
            <v>1289</v>
          </cell>
          <cell r="D9">
            <v>1063</v>
          </cell>
          <cell r="E9">
            <v>810</v>
          </cell>
          <cell r="F9">
            <v>0</v>
          </cell>
        </row>
        <row r="10">
          <cell r="A10" t="str">
            <v>Petrol Usage</v>
          </cell>
          <cell r="B10">
            <v>1093</v>
          </cell>
          <cell r="C10">
            <v>1165</v>
          </cell>
          <cell r="D10">
            <v>1456</v>
          </cell>
          <cell r="E10">
            <v>1347</v>
          </cell>
          <cell r="F10">
            <v>120</v>
          </cell>
        </row>
        <row r="11">
          <cell r="A11" t="str">
            <v>Petrol Capacity</v>
          </cell>
          <cell r="B11">
            <v>2214</v>
          </cell>
          <cell r="C11">
            <v>2214</v>
          </cell>
          <cell r="D11">
            <v>2214</v>
          </cell>
          <cell r="E11">
            <v>2214</v>
          </cell>
          <cell r="F11">
            <v>2214</v>
          </cell>
        </row>
        <row r="12">
          <cell r="A12" t="str">
            <v>Diesel Import</v>
          </cell>
          <cell r="B12">
            <v>6795</v>
          </cell>
          <cell r="C12">
            <v>7074</v>
          </cell>
          <cell r="D12">
            <v>8029</v>
          </cell>
          <cell r="E12">
            <v>8455</v>
          </cell>
          <cell r="F12">
            <v>0</v>
          </cell>
        </row>
        <row r="13">
          <cell r="A13" t="str">
            <v>Diesel Usage</v>
          </cell>
          <cell r="B13">
            <v>8144</v>
          </cell>
          <cell r="C13">
            <v>5034</v>
          </cell>
          <cell r="D13">
            <v>8655</v>
          </cell>
          <cell r="E13">
            <v>8308</v>
          </cell>
          <cell r="F13">
            <v>610</v>
          </cell>
        </row>
        <row r="14">
          <cell r="A14" t="str">
            <v>Diesel Capacity</v>
          </cell>
          <cell r="B14">
            <v>11734</v>
          </cell>
          <cell r="C14">
            <v>11734</v>
          </cell>
          <cell r="D14">
            <v>11734</v>
          </cell>
          <cell r="E14">
            <v>11734</v>
          </cell>
          <cell r="F14">
            <v>11734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8"/>
  <sheetViews>
    <sheetView workbookViewId="0">
      <selection activeCell="E14" sqref="E14"/>
    </sheetView>
  </sheetViews>
  <sheetFormatPr defaultRowHeight="14.5" x14ac:dyDescent="0.35"/>
  <cols>
    <col min="2" max="2" width="26.81640625" bestFit="1" customWidth="1"/>
  </cols>
  <sheetData>
    <row r="2" spans="1:2" x14ac:dyDescent="0.35">
      <c r="B2" s="111" t="s">
        <v>0</v>
      </c>
    </row>
    <row r="3" spans="1:2" x14ac:dyDescent="0.35">
      <c r="B3" s="111"/>
    </row>
    <row r="4" spans="1:2" ht="14.4" x14ac:dyDescent="0.3">
      <c r="A4">
        <v>1</v>
      </c>
      <c r="B4" s="105" t="s">
        <v>3</v>
      </c>
    </row>
    <row r="5" spans="1:2" ht="14.4" x14ac:dyDescent="0.3">
      <c r="A5">
        <v>2</v>
      </c>
      <c r="B5" s="105" t="s">
        <v>4</v>
      </c>
    </row>
    <row r="6" spans="1:2" ht="14.4" x14ac:dyDescent="0.3">
      <c r="A6">
        <v>3</v>
      </c>
      <c r="B6" s="105" t="s">
        <v>5</v>
      </c>
    </row>
    <row r="7" spans="1:2" ht="14.4" x14ac:dyDescent="0.3">
      <c r="A7">
        <v>4</v>
      </c>
      <c r="B7" s="105" t="s">
        <v>6</v>
      </c>
    </row>
    <row r="8" spans="1:2" ht="14.4" x14ac:dyDescent="0.3">
      <c r="A8">
        <v>5</v>
      </c>
      <c r="B8" s="105" t="s">
        <v>7</v>
      </c>
    </row>
    <row r="9" spans="1:2" ht="14.4" x14ac:dyDescent="0.3">
      <c r="A9">
        <v>6</v>
      </c>
      <c r="B9" s="105" t="s">
        <v>8</v>
      </c>
    </row>
    <row r="10" spans="1:2" ht="14.4" x14ac:dyDescent="0.3">
      <c r="A10">
        <v>7</v>
      </c>
      <c r="B10" s="105" t="s">
        <v>9</v>
      </c>
    </row>
    <row r="11" spans="1:2" ht="14.4" x14ac:dyDescent="0.3">
      <c r="A11">
        <v>8</v>
      </c>
      <c r="B11" s="105" t="s">
        <v>109</v>
      </c>
    </row>
    <row r="12" spans="1:2" ht="14.4" x14ac:dyDescent="0.3">
      <c r="A12">
        <v>9</v>
      </c>
      <c r="B12" s="105" t="s">
        <v>11</v>
      </c>
    </row>
    <row r="13" spans="1:2" ht="14.4" x14ac:dyDescent="0.3">
      <c r="A13">
        <v>10</v>
      </c>
      <c r="B13" s="105" t="s">
        <v>10</v>
      </c>
    </row>
    <row r="14" spans="1:2" ht="14.4" x14ac:dyDescent="0.3">
      <c r="A14">
        <v>11</v>
      </c>
      <c r="B14" s="105" t="s">
        <v>12</v>
      </c>
    </row>
    <row r="15" spans="1:2" ht="14.4" x14ac:dyDescent="0.3">
      <c r="A15">
        <v>12</v>
      </c>
      <c r="B15" s="105" t="s">
        <v>13</v>
      </c>
    </row>
    <row r="16" spans="1:2" ht="14.4" x14ac:dyDescent="0.3">
      <c r="A16">
        <v>13</v>
      </c>
      <c r="B16" s="105" t="s">
        <v>14</v>
      </c>
    </row>
    <row r="17" spans="1:2" ht="14.4" x14ac:dyDescent="0.3">
      <c r="A17">
        <v>14</v>
      </c>
      <c r="B17" s="105" t="s">
        <v>110</v>
      </c>
    </row>
    <row r="18" spans="1:2" ht="14.4" x14ac:dyDescent="0.3">
      <c r="A18">
        <v>15</v>
      </c>
      <c r="B18" s="105" t="s">
        <v>16</v>
      </c>
    </row>
    <row r="19" spans="1:2" ht="14.4" x14ac:dyDescent="0.3">
      <c r="A19">
        <v>16</v>
      </c>
      <c r="B19" s="105" t="s">
        <v>17</v>
      </c>
    </row>
    <row r="20" spans="1:2" ht="14.4" x14ac:dyDescent="0.3">
      <c r="A20">
        <v>17</v>
      </c>
      <c r="B20" s="105" t="s">
        <v>18</v>
      </c>
    </row>
    <row r="21" spans="1:2" ht="14.4" x14ac:dyDescent="0.3">
      <c r="A21">
        <v>18</v>
      </c>
      <c r="B21" s="105" t="s">
        <v>19</v>
      </c>
    </row>
    <row r="22" spans="1:2" ht="14.4" x14ac:dyDescent="0.3">
      <c r="A22">
        <v>19</v>
      </c>
      <c r="B22" s="105" t="s">
        <v>20</v>
      </c>
    </row>
    <row r="23" spans="1:2" ht="14.4" x14ac:dyDescent="0.3">
      <c r="A23">
        <v>20</v>
      </c>
      <c r="B23" s="105" t="s">
        <v>21</v>
      </c>
    </row>
    <row r="24" spans="1:2" ht="14.4" x14ac:dyDescent="0.3">
      <c r="A24">
        <v>21</v>
      </c>
      <c r="B24" s="105" t="s">
        <v>22</v>
      </c>
    </row>
    <row r="25" spans="1:2" ht="14.4" x14ac:dyDescent="0.3">
      <c r="A25">
        <v>22</v>
      </c>
      <c r="B25" s="105" t="s">
        <v>23</v>
      </c>
    </row>
    <row r="26" spans="1:2" x14ac:dyDescent="0.35">
      <c r="B26" s="105"/>
    </row>
    <row r="27" spans="1:2" x14ac:dyDescent="0.35">
      <c r="B27" s="105" t="s">
        <v>24</v>
      </c>
    </row>
    <row r="28" spans="1:2" x14ac:dyDescent="0.35">
      <c r="B28" s="105" t="s">
        <v>25</v>
      </c>
    </row>
  </sheetData>
  <mergeCells count="1">
    <mergeCell ref="B2:B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1"/>
  <sheetViews>
    <sheetView topLeftCell="A37" workbookViewId="0">
      <pane xSplit="1" topLeftCell="B1" activePane="topRight" state="frozen"/>
      <selection pane="topRight" activeCell="C11" sqref="C11"/>
    </sheetView>
  </sheetViews>
  <sheetFormatPr defaultRowHeight="14.5" x14ac:dyDescent="0.35"/>
  <cols>
    <col min="1" max="1" width="26.81640625" bestFit="1" customWidth="1"/>
    <col min="2" max="2" width="26.81640625" customWidth="1"/>
    <col min="3" max="3" width="26.54296875" bestFit="1" customWidth="1"/>
    <col min="4" max="4" width="17.81640625" bestFit="1" customWidth="1"/>
    <col min="5" max="5" width="19.36328125" customWidth="1"/>
    <col min="6" max="6" width="19.90625" bestFit="1" customWidth="1"/>
    <col min="7" max="7" width="19.1796875" bestFit="1" customWidth="1"/>
  </cols>
  <sheetData>
    <row r="2" spans="1:8" x14ac:dyDescent="0.35">
      <c r="A2" s="111" t="s">
        <v>0</v>
      </c>
      <c r="B2" s="14"/>
      <c r="C2" s="111" t="s">
        <v>1</v>
      </c>
      <c r="D2" s="111"/>
      <c r="E2" s="111"/>
      <c r="F2" s="111"/>
      <c r="G2" s="111"/>
    </row>
    <row r="3" spans="1:8" x14ac:dyDescent="0.35">
      <c r="A3" s="111"/>
      <c r="B3" s="3" t="s">
        <v>81</v>
      </c>
      <c r="C3" s="3" t="s">
        <v>82</v>
      </c>
      <c r="D3" s="3" t="s">
        <v>84</v>
      </c>
      <c r="E3" s="3" t="s">
        <v>33</v>
      </c>
      <c r="F3" s="3" t="s">
        <v>34</v>
      </c>
      <c r="G3" s="3" t="s">
        <v>39</v>
      </c>
    </row>
    <row r="4" spans="1:8" ht="14.4" x14ac:dyDescent="0.3">
      <c r="A4" s="1" t="s">
        <v>3</v>
      </c>
      <c r="B4" s="1" t="s">
        <v>26</v>
      </c>
      <c r="C4" s="1" t="s">
        <v>28</v>
      </c>
      <c r="D4" s="1"/>
      <c r="E4" s="1" t="s">
        <v>40</v>
      </c>
      <c r="F4" s="1"/>
      <c r="G4" s="1" t="s">
        <v>37</v>
      </c>
    </row>
    <row r="5" spans="1:8" ht="14.4" x14ac:dyDescent="0.3">
      <c r="A5" s="1"/>
      <c r="B5" s="1"/>
      <c r="C5" s="1" t="s">
        <v>26</v>
      </c>
      <c r="D5" s="1"/>
      <c r="E5" s="1"/>
      <c r="F5" s="1"/>
      <c r="G5" s="1"/>
    </row>
    <row r="6" spans="1:8" ht="14.4" x14ac:dyDescent="0.3">
      <c r="A6" s="1" t="s">
        <v>4</v>
      </c>
      <c r="B6" s="1" t="s">
        <v>26</v>
      </c>
      <c r="C6" s="1" t="s">
        <v>28</v>
      </c>
      <c r="D6" s="1"/>
      <c r="E6" s="1" t="s">
        <v>41</v>
      </c>
      <c r="F6" s="1"/>
      <c r="G6" s="1" t="s">
        <v>38</v>
      </c>
    </row>
    <row r="7" spans="1:8" ht="14.4" x14ac:dyDescent="0.3">
      <c r="A7" s="1" t="s">
        <v>5</v>
      </c>
      <c r="B7" s="1"/>
      <c r="C7" s="1"/>
      <c r="D7" s="1"/>
      <c r="E7" s="1"/>
      <c r="F7" s="1"/>
      <c r="G7" s="1"/>
    </row>
    <row r="8" spans="1:8" ht="14.4" x14ac:dyDescent="0.3">
      <c r="A8" s="1" t="s">
        <v>6</v>
      </c>
      <c r="B8" s="1" t="s">
        <v>28</v>
      </c>
      <c r="C8" s="1" t="s">
        <v>28</v>
      </c>
      <c r="D8" s="1" t="s">
        <v>83</v>
      </c>
      <c r="E8" s="1" t="s">
        <v>40</v>
      </c>
      <c r="F8" s="1" t="s">
        <v>2</v>
      </c>
      <c r="G8" s="1" t="s">
        <v>37</v>
      </c>
    </row>
    <row r="9" spans="1:8" ht="14.4" x14ac:dyDescent="0.3">
      <c r="A9" s="1" t="s">
        <v>7</v>
      </c>
      <c r="B9" s="1" t="s">
        <v>27</v>
      </c>
      <c r="C9" s="1"/>
      <c r="D9" s="1"/>
      <c r="E9" s="1" t="s">
        <v>41</v>
      </c>
      <c r="F9" s="1" t="s">
        <v>2</v>
      </c>
      <c r="G9" s="1" t="s">
        <v>37</v>
      </c>
    </row>
    <row r="10" spans="1:8" ht="14.4" x14ac:dyDescent="0.3">
      <c r="A10" s="1" t="s">
        <v>8</v>
      </c>
      <c r="B10" s="1" t="s">
        <v>26</v>
      </c>
      <c r="C10" s="1"/>
      <c r="D10" s="1" t="s">
        <v>83</v>
      </c>
      <c r="E10" s="1" t="s">
        <v>40</v>
      </c>
      <c r="F10" s="1" t="s">
        <v>2</v>
      </c>
      <c r="G10" s="1"/>
    </row>
    <row r="11" spans="1:8" ht="14.4" x14ac:dyDescent="0.3">
      <c r="A11" s="1" t="s">
        <v>9</v>
      </c>
      <c r="B11" s="1" t="s">
        <v>28</v>
      </c>
      <c r="C11" s="1" t="s">
        <v>28</v>
      </c>
      <c r="D11" s="1"/>
      <c r="E11" s="1" t="s">
        <v>40</v>
      </c>
      <c r="F11" s="1" t="s">
        <v>2</v>
      </c>
      <c r="G11" s="1" t="s">
        <v>37</v>
      </c>
    </row>
    <row r="12" spans="1:8" ht="14.4" x14ac:dyDescent="0.3">
      <c r="A12" s="1" t="s">
        <v>109</v>
      </c>
      <c r="B12" s="1" t="s">
        <v>28</v>
      </c>
      <c r="C12" s="1" t="s">
        <v>28</v>
      </c>
      <c r="D12" s="1"/>
      <c r="E12" s="1" t="s">
        <v>40</v>
      </c>
      <c r="F12" s="1" t="s">
        <v>2</v>
      </c>
      <c r="G12" s="1" t="s">
        <v>38</v>
      </c>
    </row>
    <row r="13" spans="1:8" ht="14.4" x14ac:dyDescent="0.3">
      <c r="A13" s="1" t="s">
        <v>11</v>
      </c>
      <c r="B13" s="1" t="s">
        <v>28</v>
      </c>
      <c r="C13" s="1" t="s">
        <v>28</v>
      </c>
      <c r="D13" s="1"/>
      <c r="E13" s="1" t="s">
        <v>40</v>
      </c>
      <c r="F13" s="1" t="s">
        <v>2</v>
      </c>
      <c r="G13" s="1" t="s">
        <v>38</v>
      </c>
      <c r="H13" s="100" t="s">
        <v>254</v>
      </c>
    </row>
    <row r="14" spans="1:8" ht="14.4" x14ac:dyDescent="0.3">
      <c r="A14" s="1" t="s">
        <v>10</v>
      </c>
      <c r="B14" s="1" t="s">
        <v>26</v>
      </c>
      <c r="C14" s="1" t="s">
        <v>26</v>
      </c>
      <c r="D14" s="1" t="s">
        <v>83</v>
      </c>
      <c r="E14" s="1" t="s">
        <v>41</v>
      </c>
      <c r="F14" s="1" t="s">
        <v>2</v>
      </c>
      <c r="G14" s="1" t="s">
        <v>37</v>
      </c>
    </row>
    <row r="15" spans="1:8" ht="14.4" x14ac:dyDescent="0.3">
      <c r="A15" s="1" t="s">
        <v>12</v>
      </c>
      <c r="B15" s="1" t="s">
        <v>26</v>
      </c>
      <c r="C15" s="1" t="s">
        <v>26</v>
      </c>
      <c r="D15" s="1"/>
      <c r="E15" s="1" t="s">
        <v>41</v>
      </c>
      <c r="F15" s="1" t="s">
        <v>2</v>
      </c>
      <c r="G15" s="1" t="s">
        <v>38</v>
      </c>
    </row>
    <row r="16" spans="1:8" ht="14.4" x14ac:dyDescent="0.3">
      <c r="A16" s="15" t="s">
        <v>13</v>
      </c>
      <c r="B16" s="15"/>
      <c r="C16" s="15"/>
      <c r="D16" s="15"/>
      <c r="E16" s="15"/>
      <c r="F16" s="15"/>
      <c r="G16" s="15"/>
    </row>
    <row r="17" spans="1:8" ht="14.4" x14ac:dyDescent="0.3">
      <c r="A17" s="1" t="s">
        <v>14</v>
      </c>
      <c r="B17" s="1" t="s">
        <v>27</v>
      </c>
      <c r="C17" s="1" t="s">
        <v>27</v>
      </c>
      <c r="D17" s="1"/>
      <c r="E17" s="1" t="s">
        <v>40</v>
      </c>
      <c r="F17" s="1" t="s">
        <v>2</v>
      </c>
      <c r="G17" s="1" t="s">
        <v>37</v>
      </c>
    </row>
    <row r="18" spans="1:8" ht="14.4" x14ac:dyDescent="0.3">
      <c r="A18" s="1" t="s">
        <v>110</v>
      </c>
      <c r="B18" s="1" t="s">
        <v>28</v>
      </c>
      <c r="C18" s="1" t="s">
        <v>28</v>
      </c>
      <c r="D18" s="1"/>
      <c r="E18" s="1" t="s">
        <v>40</v>
      </c>
      <c r="F18" s="1" t="s">
        <v>2</v>
      </c>
      <c r="G18" s="1" t="s">
        <v>37</v>
      </c>
    </row>
    <row r="19" spans="1:8" ht="14.4" x14ac:dyDescent="0.3">
      <c r="A19" s="15" t="s">
        <v>16</v>
      </c>
      <c r="B19" s="15"/>
      <c r="C19" s="15"/>
      <c r="D19" s="15"/>
      <c r="E19" s="15"/>
      <c r="F19" s="15"/>
      <c r="G19" s="15"/>
    </row>
    <row r="20" spans="1:8" ht="14.4" x14ac:dyDescent="0.3">
      <c r="A20" s="1" t="s">
        <v>17</v>
      </c>
      <c r="B20" s="1" t="s">
        <v>28</v>
      </c>
      <c r="C20" s="1" t="s">
        <v>28</v>
      </c>
      <c r="D20" s="1"/>
      <c r="E20" s="1" t="s">
        <v>40</v>
      </c>
      <c r="F20" s="1" t="s">
        <v>2</v>
      </c>
      <c r="G20" s="1" t="s">
        <v>37</v>
      </c>
    </row>
    <row r="21" spans="1:8" ht="14.4" x14ac:dyDescent="0.3">
      <c r="A21" s="1" t="s">
        <v>18</v>
      </c>
      <c r="B21" s="1" t="s">
        <v>28</v>
      </c>
      <c r="C21" s="1" t="s">
        <v>28</v>
      </c>
      <c r="D21" s="1"/>
      <c r="E21" s="1" t="s">
        <v>40</v>
      </c>
      <c r="F21" s="1" t="s">
        <v>2</v>
      </c>
      <c r="G21" s="1" t="s">
        <v>38</v>
      </c>
    </row>
    <row r="22" spans="1:8" ht="14.4" x14ac:dyDescent="0.3">
      <c r="A22" s="15" t="s">
        <v>19</v>
      </c>
      <c r="B22" s="15"/>
      <c r="C22" s="15"/>
      <c r="D22" s="15"/>
      <c r="E22" s="15"/>
      <c r="F22" s="15"/>
      <c r="G22" s="15"/>
    </row>
    <row r="23" spans="1:8" ht="14.4" x14ac:dyDescent="0.3">
      <c r="A23" s="1" t="s">
        <v>20</v>
      </c>
      <c r="B23" s="1" t="s">
        <v>28</v>
      </c>
      <c r="C23" s="1" t="s">
        <v>28</v>
      </c>
      <c r="D23" s="1"/>
      <c r="E23" s="1" t="s">
        <v>40</v>
      </c>
      <c r="F23" s="1" t="s">
        <v>2</v>
      </c>
      <c r="G23" s="1" t="s">
        <v>37</v>
      </c>
      <c r="H23" s="100" t="s">
        <v>255</v>
      </c>
    </row>
    <row r="24" spans="1:8" ht="14.4" x14ac:dyDescent="0.3">
      <c r="A24" s="1" t="s">
        <v>21</v>
      </c>
      <c r="B24" s="1" t="s">
        <v>28</v>
      </c>
      <c r="C24" s="1" t="s">
        <v>28</v>
      </c>
      <c r="D24" s="1"/>
      <c r="E24" s="1" t="s">
        <v>40</v>
      </c>
      <c r="F24" s="1" t="s">
        <v>2</v>
      </c>
      <c r="G24" s="1" t="s">
        <v>37</v>
      </c>
    </row>
    <row r="25" spans="1:8" ht="14.4" x14ac:dyDescent="0.3">
      <c r="A25" s="1" t="s">
        <v>22</v>
      </c>
      <c r="B25" s="1" t="s">
        <v>26</v>
      </c>
      <c r="C25" s="1" t="s">
        <v>30</v>
      </c>
      <c r="D25" s="1"/>
      <c r="E25" s="1" t="s">
        <v>41</v>
      </c>
      <c r="F25" s="1" t="s">
        <v>2</v>
      </c>
      <c r="G25" s="1" t="s">
        <v>38</v>
      </c>
      <c r="H25" s="100" t="s">
        <v>251</v>
      </c>
    </row>
    <row r="26" spans="1:8" x14ac:dyDescent="0.35">
      <c r="A26" s="15" t="s">
        <v>23</v>
      </c>
      <c r="B26" s="15" t="s">
        <v>26</v>
      </c>
      <c r="C26" s="15"/>
      <c r="D26" s="15"/>
      <c r="E26" s="15" t="s">
        <v>41</v>
      </c>
      <c r="F26" s="15"/>
      <c r="G26" s="15" t="s">
        <v>37</v>
      </c>
    </row>
    <row r="27" spans="1:8" x14ac:dyDescent="0.35">
      <c r="A27" s="1"/>
      <c r="B27" s="1"/>
      <c r="C27" s="1"/>
      <c r="D27" s="1"/>
      <c r="E27" s="1"/>
      <c r="F27" s="1"/>
      <c r="G27" s="1"/>
    </row>
    <row r="28" spans="1:8" x14ac:dyDescent="0.35">
      <c r="A28" s="1" t="s">
        <v>24</v>
      </c>
      <c r="B28" s="1" t="s">
        <v>26</v>
      </c>
      <c r="C28" s="1"/>
      <c r="D28" s="1"/>
      <c r="E28" s="1" t="s">
        <v>40</v>
      </c>
      <c r="F28" s="1"/>
      <c r="G28" s="1" t="s">
        <v>38</v>
      </c>
    </row>
    <row r="29" spans="1:8" x14ac:dyDescent="0.35">
      <c r="A29" s="1"/>
      <c r="B29" s="1"/>
      <c r="C29" s="1"/>
      <c r="D29" s="1"/>
      <c r="E29" s="1" t="s">
        <v>41</v>
      </c>
      <c r="F29" s="1"/>
      <c r="G29" s="1"/>
    </row>
    <row r="30" spans="1:8" x14ac:dyDescent="0.35">
      <c r="A30" s="1"/>
      <c r="B30" s="1"/>
      <c r="C30" s="1"/>
      <c r="D30" s="1"/>
      <c r="E30" s="1" t="s">
        <v>42</v>
      </c>
      <c r="F30" s="1"/>
      <c r="G30" s="1"/>
    </row>
    <row r="31" spans="1:8" x14ac:dyDescent="0.35">
      <c r="A31" s="1" t="s">
        <v>25</v>
      </c>
      <c r="B31" s="1" t="s">
        <v>26</v>
      </c>
      <c r="C31" s="1"/>
      <c r="D31" s="1"/>
      <c r="E31" s="1" t="s">
        <v>42</v>
      </c>
      <c r="F31" s="1"/>
      <c r="G31" s="1" t="s">
        <v>38</v>
      </c>
    </row>
    <row r="34" spans="1:5" ht="29" x14ac:dyDescent="0.35">
      <c r="A34" s="1" t="s">
        <v>31</v>
      </c>
      <c r="B34" s="1"/>
      <c r="C34" s="2" t="s">
        <v>35</v>
      </c>
      <c r="D34" s="2"/>
      <c r="E34" s="1" t="s">
        <v>36</v>
      </c>
    </row>
    <row r="35" spans="1:5" x14ac:dyDescent="0.35">
      <c r="A35" s="1" t="s">
        <v>26</v>
      </c>
      <c r="B35" s="1"/>
      <c r="C35" s="1" t="s">
        <v>40</v>
      </c>
      <c r="D35" s="1"/>
      <c r="E35" s="1" t="s">
        <v>37</v>
      </c>
    </row>
    <row r="36" spans="1:5" x14ac:dyDescent="0.35">
      <c r="A36" s="1" t="s">
        <v>27</v>
      </c>
      <c r="B36" s="1"/>
      <c r="C36" s="1" t="s">
        <v>41</v>
      </c>
      <c r="D36" s="1"/>
      <c r="E36" s="1" t="s">
        <v>38</v>
      </c>
    </row>
    <row r="37" spans="1:5" x14ac:dyDescent="0.35">
      <c r="A37" s="1" t="s">
        <v>32</v>
      </c>
      <c r="B37" s="1"/>
      <c r="C37" s="1" t="s">
        <v>42</v>
      </c>
      <c r="D37" s="1"/>
      <c r="E37" s="1"/>
    </row>
    <row r="38" spans="1:5" x14ac:dyDescent="0.35">
      <c r="A38" s="1" t="s">
        <v>28</v>
      </c>
      <c r="B38" s="1"/>
      <c r="C38" s="1"/>
      <c r="D38" s="1"/>
      <c r="E38" s="1"/>
    </row>
    <row r="39" spans="1:5" x14ac:dyDescent="0.35">
      <c r="A39" s="1" t="s">
        <v>29</v>
      </c>
      <c r="B39" s="1"/>
      <c r="C39" s="1"/>
      <c r="D39" s="1"/>
      <c r="E39" s="1"/>
    </row>
    <row r="40" spans="1:5" x14ac:dyDescent="0.35">
      <c r="A40" s="1" t="s">
        <v>30</v>
      </c>
      <c r="B40" s="1"/>
      <c r="C40" s="1"/>
      <c r="D40" s="1"/>
      <c r="E40" s="1"/>
    </row>
    <row r="41" spans="1:5" x14ac:dyDescent="0.35">
      <c r="A41" s="18" t="s">
        <v>83</v>
      </c>
      <c r="B41" s="1"/>
      <c r="C41" s="1"/>
      <c r="D41" s="1"/>
      <c r="E41" s="1"/>
    </row>
  </sheetData>
  <mergeCells count="2">
    <mergeCell ref="C2:G2"/>
    <mergeCell ref="A2:A3"/>
  </mergeCells>
  <dataValidations count="4">
    <dataValidation type="list" allowBlank="1" showInputMessage="1" showErrorMessage="1" sqref="B4:B26 B28:B31">
      <formula1>$A$35:$A$40</formula1>
    </dataValidation>
    <dataValidation type="list" allowBlank="1" showInputMessage="1" showErrorMessage="1" sqref="E4:E31">
      <formula1>$C$35:$C$37</formula1>
    </dataValidation>
    <dataValidation type="list" allowBlank="1" showInputMessage="1" showErrorMessage="1" sqref="G4:G31">
      <formula1>$E$35:$E$36</formula1>
    </dataValidation>
    <dataValidation type="list" allowBlank="1" showInputMessage="1" showErrorMessage="1" sqref="C4:D31">
      <formula1>$A$35:$A$41</formula1>
    </dataValidation>
  </dataValidations>
  <pageMargins left="0.7" right="0.7" top="0.75" bottom="0.75" header="0.3" footer="0.3"/>
  <pageSetup paperSize="9" orientation="portrait" verticalDpi="4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78"/>
  <sheetViews>
    <sheetView workbookViewId="0">
      <pane ySplit="1" topLeftCell="A2" activePane="bottomLeft" state="frozen"/>
      <selection pane="bottomLeft" activeCell="F180" sqref="F180"/>
    </sheetView>
  </sheetViews>
  <sheetFormatPr defaultRowHeight="14.5" x14ac:dyDescent="0.35"/>
  <cols>
    <col min="1" max="1" width="3" bestFit="1" customWidth="1"/>
    <col min="2" max="2" width="31" bestFit="1" customWidth="1"/>
    <col min="3" max="3" width="6.90625" bestFit="1" customWidth="1"/>
    <col min="4" max="4" width="10.6328125" bestFit="1" customWidth="1"/>
    <col min="5" max="5" width="20.08984375" customWidth="1"/>
    <col min="6" max="6" width="12.90625" style="29" bestFit="1" customWidth="1"/>
    <col min="7" max="7" width="19.1796875" style="29" bestFit="1" customWidth="1"/>
    <col min="8" max="8" width="37.08984375" bestFit="1" customWidth="1"/>
  </cols>
  <sheetData>
    <row r="1" spans="1:8" ht="14.4" x14ac:dyDescent="0.3">
      <c r="A1" s="19"/>
      <c r="B1" s="89" t="s">
        <v>0</v>
      </c>
      <c r="C1" s="87" t="s">
        <v>146</v>
      </c>
      <c r="D1" s="19" t="s">
        <v>148</v>
      </c>
      <c r="E1" s="20" t="s">
        <v>159</v>
      </c>
      <c r="F1" s="19" t="s">
        <v>149</v>
      </c>
      <c r="G1" s="19" t="s">
        <v>151</v>
      </c>
      <c r="H1" s="19" t="s">
        <v>147</v>
      </c>
    </row>
    <row r="2" spans="1:8" ht="14.4" x14ac:dyDescent="0.3">
      <c r="A2" s="1">
        <v>1</v>
      </c>
      <c r="B2" s="78" t="s">
        <v>3</v>
      </c>
      <c r="C2" s="1" t="s">
        <v>145</v>
      </c>
      <c r="D2" s="1" t="s">
        <v>143</v>
      </c>
      <c r="E2" s="1" t="s">
        <v>26</v>
      </c>
      <c r="F2" s="23"/>
      <c r="G2" s="23"/>
      <c r="H2" s="1"/>
    </row>
    <row r="3" spans="1:8" ht="14.4" x14ac:dyDescent="0.3">
      <c r="A3" s="1"/>
      <c r="B3" s="1"/>
      <c r="C3" s="1" t="s">
        <v>145</v>
      </c>
      <c r="D3" s="1" t="s">
        <v>56</v>
      </c>
      <c r="E3" s="1" t="s">
        <v>40</v>
      </c>
      <c r="F3" s="23"/>
      <c r="G3" s="23"/>
      <c r="H3" s="1"/>
    </row>
    <row r="4" spans="1:8" ht="14.4" x14ac:dyDescent="0.3">
      <c r="A4" s="1"/>
      <c r="B4" s="1"/>
      <c r="C4" s="1" t="s">
        <v>145</v>
      </c>
      <c r="D4" s="1" t="s">
        <v>160</v>
      </c>
      <c r="E4" s="1" t="s">
        <v>2</v>
      </c>
      <c r="F4" s="23"/>
      <c r="G4" s="23"/>
      <c r="H4" s="1"/>
    </row>
    <row r="5" spans="1:8" ht="14.4" x14ac:dyDescent="0.3">
      <c r="A5" s="1"/>
      <c r="B5" s="1"/>
      <c r="C5" s="1" t="s">
        <v>150</v>
      </c>
      <c r="D5" s="1" t="s">
        <v>36</v>
      </c>
      <c r="E5" s="1"/>
      <c r="F5" s="23"/>
      <c r="G5" s="23"/>
      <c r="H5" s="1"/>
    </row>
    <row r="6" spans="1:8" ht="14.4" x14ac:dyDescent="0.3">
      <c r="A6" s="1"/>
      <c r="B6" s="1"/>
      <c r="C6" s="1"/>
      <c r="D6" s="1"/>
      <c r="E6" s="1"/>
      <c r="F6" s="23"/>
      <c r="G6" s="23"/>
      <c r="H6" s="1"/>
    </row>
    <row r="7" spans="1:8" ht="14.4" x14ac:dyDescent="0.3">
      <c r="A7" s="1"/>
      <c r="B7" s="78" t="s">
        <v>155</v>
      </c>
      <c r="C7" s="1" t="s">
        <v>145</v>
      </c>
      <c r="D7" s="1" t="s">
        <v>143</v>
      </c>
      <c r="E7" s="1"/>
      <c r="F7" s="23"/>
      <c r="G7" s="23"/>
      <c r="H7" s="1"/>
    </row>
    <row r="8" spans="1:8" ht="14.4" x14ac:dyDescent="0.3">
      <c r="A8" s="1"/>
      <c r="B8" s="1" t="s">
        <v>157</v>
      </c>
      <c r="C8" s="1"/>
      <c r="D8" s="1"/>
      <c r="E8" s="1"/>
      <c r="F8" s="23"/>
      <c r="G8" s="23"/>
      <c r="H8" s="1"/>
    </row>
    <row r="9" spans="1:8" ht="14.4" x14ac:dyDescent="0.3">
      <c r="A9" s="1"/>
      <c r="B9" s="1"/>
      <c r="C9" s="1"/>
      <c r="D9" s="1"/>
      <c r="E9" s="1"/>
      <c r="F9" s="23"/>
      <c r="G9" s="23"/>
      <c r="H9" s="1"/>
    </row>
    <row r="10" spans="1:8" ht="14.4" x14ac:dyDescent="0.3">
      <c r="A10" s="1">
        <v>2</v>
      </c>
      <c r="B10" s="78" t="s">
        <v>4</v>
      </c>
      <c r="C10" s="1" t="s">
        <v>145</v>
      </c>
      <c r="D10" s="1" t="s">
        <v>143</v>
      </c>
      <c r="E10" s="1" t="s">
        <v>26</v>
      </c>
      <c r="F10" s="23">
        <v>2866.1309999999999</v>
      </c>
      <c r="G10" s="23">
        <f>SUM(F10:F12)</f>
        <v>6322.0479999999998</v>
      </c>
      <c r="H10" s="1" t="s">
        <v>144</v>
      </c>
    </row>
    <row r="11" spans="1:8" ht="14.4" x14ac:dyDescent="0.3">
      <c r="A11" s="1"/>
      <c r="B11" s="1"/>
      <c r="C11" s="1" t="s">
        <v>145</v>
      </c>
      <c r="D11" s="1" t="s">
        <v>56</v>
      </c>
      <c r="E11" s="1" t="s">
        <v>41</v>
      </c>
      <c r="F11" s="23">
        <v>438.37099999999998</v>
      </c>
      <c r="G11" s="23" t="s">
        <v>152</v>
      </c>
      <c r="H11" s="1"/>
    </row>
    <row r="12" spans="1:8" ht="14.4" x14ac:dyDescent="0.3">
      <c r="A12" s="1"/>
      <c r="B12" s="1"/>
      <c r="C12" s="1" t="s">
        <v>145</v>
      </c>
      <c r="D12" s="1" t="s">
        <v>160</v>
      </c>
      <c r="E12" s="1" t="s">
        <v>2</v>
      </c>
      <c r="F12" s="23">
        <v>3017.5459999999998</v>
      </c>
      <c r="G12" s="23"/>
      <c r="H12" s="1"/>
    </row>
    <row r="13" spans="1:8" ht="14.4" x14ac:dyDescent="0.3">
      <c r="A13" s="1"/>
      <c r="B13" s="1"/>
      <c r="C13" s="1" t="s">
        <v>150</v>
      </c>
      <c r="D13" s="1" t="s">
        <v>36</v>
      </c>
      <c r="E13" s="1" t="s">
        <v>38</v>
      </c>
      <c r="F13" s="23"/>
      <c r="G13" s="23"/>
      <c r="H13" s="1"/>
    </row>
    <row r="14" spans="1:8" s="34" customFormat="1" ht="14.4" x14ac:dyDescent="0.3">
      <c r="A14" s="1"/>
      <c r="B14" s="1"/>
      <c r="C14" s="1"/>
      <c r="D14" s="1"/>
      <c r="E14" s="1"/>
      <c r="F14" s="23"/>
      <c r="G14" s="23"/>
      <c r="H14" s="1"/>
    </row>
    <row r="15" spans="1:8" s="34" customFormat="1" ht="14.4" x14ac:dyDescent="0.3">
      <c r="A15" s="1"/>
      <c r="B15" s="78" t="s">
        <v>155</v>
      </c>
      <c r="C15" s="1"/>
      <c r="D15" s="1"/>
      <c r="E15" s="1"/>
      <c r="F15" s="23"/>
      <c r="G15" s="23"/>
      <c r="H15" s="1"/>
    </row>
    <row r="16" spans="1:8" s="34" customFormat="1" ht="14.4" x14ac:dyDescent="0.3">
      <c r="A16" s="1"/>
      <c r="B16" s="77" t="s">
        <v>154</v>
      </c>
      <c r="C16" s="1" t="s">
        <v>145</v>
      </c>
      <c r="D16" s="1" t="s">
        <v>143</v>
      </c>
      <c r="E16" s="1"/>
      <c r="F16" s="23"/>
      <c r="G16" s="23"/>
      <c r="H16" s="1"/>
    </row>
    <row r="17" spans="1:8" s="34" customFormat="1" ht="14.4" x14ac:dyDescent="0.3">
      <c r="A17" s="1"/>
      <c r="B17" s="1"/>
      <c r="C17" s="1"/>
      <c r="D17" s="1"/>
      <c r="E17" s="1"/>
      <c r="F17" s="23"/>
      <c r="G17" s="23"/>
      <c r="H17" s="1"/>
    </row>
    <row r="18" spans="1:8" ht="14.4" x14ac:dyDescent="0.3">
      <c r="A18" s="76">
        <v>3</v>
      </c>
      <c r="B18" s="79" t="s">
        <v>5</v>
      </c>
      <c r="C18" s="76" t="s">
        <v>145</v>
      </c>
      <c r="D18" s="76" t="s">
        <v>143</v>
      </c>
      <c r="E18" s="76"/>
      <c r="F18" s="21"/>
      <c r="G18" s="21"/>
      <c r="H18" s="76"/>
    </row>
    <row r="19" spans="1:8" ht="14.4" x14ac:dyDescent="0.3">
      <c r="A19" s="76"/>
      <c r="B19" s="76"/>
      <c r="C19" s="1" t="s">
        <v>145</v>
      </c>
      <c r="D19" s="1" t="s">
        <v>56</v>
      </c>
      <c r="E19" s="76"/>
      <c r="F19" s="21"/>
      <c r="G19" s="21"/>
      <c r="H19" s="76"/>
    </row>
    <row r="20" spans="1:8" ht="14.4" x14ac:dyDescent="0.3">
      <c r="A20" s="76"/>
      <c r="B20" s="76"/>
      <c r="C20" s="1" t="s">
        <v>145</v>
      </c>
      <c r="D20" s="1" t="s">
        <v>160</v>
      </c>
      <c r="E20" s="76"/>
      <c r="F20" s="21"/>
      <c r="G20" s="21"/>
      <c r="H20" s="76"/>
    </row>
    <row r="21" spans="1:8" ht="14.4" x14ac:dyDescent="0.3">
      <c r="A21" s="76"/>
      <c r="B21" s="76"/>
      <c r="C21" s="1" t="s">
        <v>150</v>
      </c>
      <c r="D21" s="1" t="s">
        <v>36</v>
      </c>
      <c r="E21" s="76"/>
      <c r="F21" s="21"/>
      <c r="G21" s="21"/>
      <c r="H21" s="76"/>
    </row>
    <row r="22" spans="1:8" ht="14.4" x14ac:dyDescent="0.3">
      <c r="A22" s="76"/>
      <c r="B22" s="76"/>
      <c r="C22" s="76"/>
      <c r="D22" s="76"/>
      <c r="E22" s="76"/>
      <c r="F22" s="21"/>
      <c r="G22" s="21"/>
      <c r="H22" s="76"/>
    </row>
    <row r="23" spans="1:8" ht="14.4" x14ac:dyDescent="0.3">
      <c r="A23" s="76"/>
      <c r="B23" s="79" t="s">
        <v>155</v>
      </c>
      <c r="C23" s="1" t="s">
        <v>145</v>
      </c>
      <c r="D23" s="1" t="s">
        <v>143</v>
      </c>
      <c r="E23" s="76"/>
      <c r="F23" s="21"/>
      <c r="G23" s="21"/>
      <c r="H23" s="76"/>
    </row>
    <row r="24" spans="1:8" ht="14.4" x14ac:dyDescent="0.3">
      <c r="A24" s="76"/>
      <c r="B24" s="76" t="s">
        <v>158</v>
      </c>
      <c r="C24" s="1" t="s">
        <v>145</v>
      </c>
      <c r="D24" s="1" t="s">
        <v>143</v>
      </c>
      <c r="E24" s="76"/>
      <c r="F24" s="21"/>
      <c r="G24" s="21"/>
      <c r="H24" s="76"/>
    </row>
    <row r="25" spans="1:8" ht="14.4" x14ac:dyDescent="0.3">
      <c r="A25" s="76"/>
      <c r="B25" s="76" t="s">
        <v>165</v>
      </c>
      <c r="C25" s="1" t="s">
        <v>145</v>
      </c>
      <c r="D25" s="1" t="s">
        <v>143</v>
      </c>
      <c r="E25" s="76"/>
      <c r="F25" s="21"/>
      <c r="G25" s="21"/>
      <c r="H25" s="76"/>
    </row>
    <row r="26" spans="1:8" ht="14.4" x14ac:dyDescent="0.3">
      <c r="A26" s="76"/>
      <c r="B26" s="76" t="s">
        <v>166</v>
      </c>
      <c r="C26" s="1" t="s">
        <v>145</v>
      </c>
      <c r="D26" s="1" t="s">
        <v>143</v>
      </c>
      <c r="E26" s="76"/>
      <c r="F26" s="21"/>
      <c r="G26" s="21"/>
      <c r="H26" s="76"/>
    </row>
    <row r="27" spans="1:8" ht="14.4" x14ac:dyDescent="0.3">
      <c r="A27" s="76"/>
      <c r="B27" s="76" t="s">
        <v>167</v>
      </c>
      <c r="C27" s="1" t="s">
        <v>145</v>
      </c>
      <c r="D27" s="1" t="s">
        <v>143</v>
      </c>
      <c r="E27" s="76"/>
      <c r="F27" s="21"/>
      <c r="G27" s="21"/>
      <c r="H27" s="76"/>
    </row>
    <row r="28" spans="1:8" ht="14.4" x14ac:dyDescent="0.3">
      <c r="A28" s="76"/>
      <c r="B28" s="76"/>
      <c r="C28" s="76"/>
      <c r="D28" s="76"/>
      <c r="E28" s="76"/>
      <c r="F28" s="21"/>
      <c r="G28" s="21"/>
      <c r="H28" s="76"/>
    </row>
    <row r="29" spans="1:8" ht="14.4" x14ac:dyDescent="0.3">
      <c r="A29" s="1">
        <v>4</v>
      </c>
      <c r="B29" s="78" t="s">
        <v>6</v>
      </c>
      <c r="C29" s="1" t="s">
        <v>145</v>
      </c>
      <c r="D29" s="1" t="s">
        <v>143</v>
      </c>
      <c r="E29" s="1" t="s">
        <v>28</v>
      </c>
      <c r="F29" s="23">
        <f>Fiji!$C$47</f>
        <v>19730</v>
      </c>
      <c r="G29" s="23">
        <f>Fiji!$I$39</f>
        <v>40104</v>
      </c>
      <c r="H29" s="1" t="s">
        <v>250</v>
      </c>
    </row>
    <row r="30" spans="1:8" ht="14.4" x14ac:dyDescent="0.3">
      <c r="A30" s="1"/>
      <c r="B30" s="1"/>
      <c r="C30" s="1" t="s">
        <v>145</v>
      </c>
      <c r="D30" s="1" t="s">
        <v>56</v>
      </c>
      <c r="E30" s="1" t="s">
        <v>40</v>
      </c>
      <c r="F30" s="23">
        <f>Fiji!$D$47</f>
        <v>5800</v>
      </c>
      <c r="G30" s="23" t="s">
        <v>247</v>
      </c>
      <c r="H30" s="1"/>
    </row>
    <row r="31" spans="1:8" ht="14.4" x14ac:dyDescent="0.3">
      <c r="A31" s="1"/>
      <c r="B31" s="1"/>
      <c r="C31" s="1" t="s">
        <v>145</v>
      </c>
      <c r="D31" s="1" t="s">
        <v>160</v>
      </c>
      <c r="E31" s="1" t="s">
        <v>2</v>
      </c>
      <c r="F31" s="23">
        <f>SUM(F28:F30)</f>
        <v>25530</v>
      </c>
      <c r="G31" s="23"/>
      <c r="H31" s="1"/>
    </row>
    <row r="32" spans="1:8" ht="14.4" x14ac:dyDescent="0.3">
      <c r="A32" s="1"/>
      <c r="B32" s="1"/>
      <c r="C32" s="1" t="s">
        <v>150</v>
      </c>
      <c r="D32" s="1" t="s">
        <v>36</v>
      </c>
      <c r="E32" s="1" t="s">
        <v>37</v>
      </c>
      <c r="F32" s="23"/>
      <c r="G32" s="23"/>
      <c r="H32" s="1"/>
    </row>
    <row r="33" spans="1:8" ht="14.4" x14ac:dyDescent="0.3">
      <c r="A33" s="1"/>
      <c r="B33" s="1"/>
      <c r="C33" s="1"/>
      <c r="D33" s="1"/>
      <c r="E33" s="1"/>
      <c r="F33" s="23"/>
      <c r="G33" s="23"/>
      <c r="H33" s="1"/>
    </row>
    <row r="34" spans="1:8" ht="14.4" x14ac:dyDescent="0.3">
      <c r="A34" s="1"/>
      <c r="B34" s="78" t="s">
        <v>155</v>
      </c>
      <c r="C34" s="1"/>
      <c r="D34" s="1"/>
      <c r="E34" s="1"/>
      <c r="F34" s="23"/>
      <c r="G34" s="23"/>
      <c r="H34" s="1"/>
    </row>
    <row r="35" spans="1:8" ht="14.4" x14ac:dyDescent="0.3">
      <c r="A35" s="1"/>
      <c r="B35" s="1" t="s">
        <v>156</v>
      </c>
      <c r="C35" s="1" t="s">
        <v>145</v>
      </c>
      <c r="D35" s="1" t="s">
        <v>143</v>
      </c>
      <c r="E35" s="1" t="s">
        <v>28</v>
      </c>
      <c r="F35" s="23"/>
      <c r="G35" s="23"/>
      <c r="H35" s="1"/>
    </row>
    <row r="36" spans="1:8" ht="14.4" x14ac:dyDescent="0.3">
      <c r="A36" s="1"/>
      <c r="B36" s="1"/>
      <c r="C36" s="1" t="s">
        <v>145</v>
      </c>
      <c r="D36" s="1" t="s">
        <v>83</v>
      </c>
      <c r="E36" s="1"/>
      <c r="F36" s="23"/>
      <c r="G36" s="23"/>
      <c r="H36" s="1"/>
    </row>
    <row r="37" spans="1:8" ht="14.4" x14ac:dyDescent="0.3">
      <c r="A37" s="1"/>
      <c r="B37" s="1"/>
      <c r="C37" s="1"/>
      <c r="D37" s="1"/>
      <c r="E37" s="1"/>
      <c r="F37" s="23"/>
      <c r="G37" s="23"/>
      <c r="H37" s="1"/>
    </row>
    <row r="38" spans="1:8" ht="14.4" x14ac:dyDescent="0.3">
      <c r="A38" s="1"/>
      <c r="B38" s="1"/>
      <c r="C38" s="1"/>
      <c r="D38" s="1"/>
      <c r="E38" s="1"/>
      <c r="F38" s="23"/>
      <c r="G38" s="23"/>
      <c r="H38" s="1"/>
    </row>
    <row r="39" spans="1:8" ht="14.4" x14ac:dyDescent="0.3">
      <c r="A39" s="1">
        <v>5</v>
      </c>
      <c r="B39" s="78" t="s">
        <v>7</v>
      </c>
      <c r="C39" s="1" t="s">
        <v>145</v>
      </c>
      <c r="D39" s="1" t="s">
        <v>143</v>
      </c>
      <c r="E39" s="1" t="s">
        <v>27</v>
      </c>
      <c r="F39" s="23"/>
      <c r="G39" s="23"/>
      <c r="H39" s="1"/>
    </row>
    <row r="40" spans="1:8" ht="14.4" x14ac:dyDescent="0.3">
      <c r="A40" s="1"/>
      <c r="B40" s="1"/>
      <c r="C40" s="1" t="s">
        <v>145</v>
      </c>
      <c r="D40" s="1" t="s">
        <v>56</v>
      </c>
      <c r="E40" s="1" t="s">
        <v>41</v>
      </c>
      <c r="F40" s="23"/>
      <c r="G40" s="23"/>
      <c r="H40" s="1"/>
    </row>
    <row r="41" spans="1:8" ht="14.4" x14ac:dyDescent="0.3">
      <c r="A41" s="1"/>
      <c r="B41" s="1"/>
      <c r="C41" s="1" t="s">
        <v>145</v>
      </c>
      <c r="D41" s="1" t="s">
        <v>160</v>
      </c>
      <c r="E41" s="1"/>
      <c r="F41" s="23"/>
      <c r="G41" s="23"/>
      <c r="H41" s="1"/>
    </row>
    <row r="42" spans="1:8" ht="14.4" x14ac:dyDescent="0.3">
      <c r="A42" s="1"/>
      <c r="B42" s="1"/>
      <c r="C42" s="1" t="s">
        <v>150</v>
      </c>
      <c r="D42" s="1" t="s">
        <v>36</v>
      </c>
      <c r="E42" s="1"/>
      <c r="F42" s="23"/>
      <c r="G42" s="23"/>
      <c r="H42" s="1"/>
    </row>
    <row r="43" spans="1:8" ht="14.4" x14ac:dyDescent="0.3">
      <c r="A43" s="1"/>
      <c r="B43" s="1"/>
      <c r="C43" s="1"/>
      <c r="D43" s="1"/>
      <c r="E43" s="1"/>
      <c r="F43" s="23"/>
      <c r="G43" s="23"/>
      <c r="H43" s="1"/>
    </row>
    <row r="44" spans="1:8" ht="14.4" x14ac:dyDescent="0.3">
      <c r="A44" s="1"/>
      <c r="B44" s="78" t="s">
        <v>161</v>
      </c>
      <c r="C44" s="1" t="s">
        <v>145</v>
      </c>
      <c r="D44" s="1" t="s">
        <v>143</v>
      </c>
      <c r="E44" s="1"/>
      <c r="F44" s="23"/>
      <c r="G44" s="23"/>
      <c r="H44" s="1"/>
    </row>
    <row r="45" spans="1:8" x14ac:dyDescent="0.35">
      <c r="A45" s="1"/>
      <c r="B45" s="1" t="s">
        <v>162</v>
      </c>
      <c r="C45" s="1"/>
      <c r="D45" s="1"/>
      <c r="E45" s="1"/>
      <c r="F45" s="23"/>
      <c r="G45" s="23"/>
      <c r="H45" s="1"/>
    </row>
    <row r="46" spans="1:8" ht="14.4" x14ac:dyDescent="0.3">
      <c r="A46" s="1"/>
      <c r="B46" s="1"/>
      <c r="C46" s="1"/>
      <c r="D46" s="1"/>
      <c r="E46" s="1"/>
      <c r="F46" s="23"/>
      <c r="G46" s="23"/>
      <c r="H46" s="1"/>
    </row>
    <row r="47" spans="1:8" ht="14.4" x14ac:dyDescent="0.3">
      <c r="A47" s="1">
        <v>6</v>
      </c>
      <c r="B47" s="78" t="s">
        <v>8</v>
      </c>
      <c r="C47" s="1" t="s">
        <v>145</v>
      </c>
      <c r="D47" s="1" t="s">
        <v>143</v>
      </c>
      <c r="E47" s="1" t="s">
        <v>26</v>
      </c>
      <c r="F47" s="23"/>
      <c r="G47" s="23"/>
      <c r="H47" s="1"/>
    </row>
    <row r="48" spans="1:8" ht="14.4" x14ac:dyDescent="0.3">
      <c r="A48" s="1"/>
      <c r="B48" s="1"/>
      <c r="C48" s="1" t="s">
        <v>145</v>
      </c>
      <c r="D48" s="1" t="s">
        <v>56</v>
      </c>
      <c r="E48" s="1" t="s">
        <v>40</v>
      </c>
      <c r="F48" s="23"/>
      <c r="G48" s="23"/>
      <c r="H48" s="1"/>
    </row>
    <row r="49" spans="1:8" ht="14.4" x14ac:dyDescent="0.3">
      <c r="A49" s="1"/>
      <c r="B49" s="1"/>
      <c r="C49" s="1" t="s">
        <v>145</v>
      </c>
      <c r="D49" s="1" t="s">
        <v>160</v>
      </c>
      <c r="E49" s="1"/>
      <c r="F49" s="23"/>
      <c r="G49" s="23"/>
      <c r="H49" s="1"/>
    </row>
    <row r="50" spans="1:8" ht="14.4" x14ac:dyDescent="0.3">
      <c r="A50" s="1"/>
      <c r="B50" s="1"/>
      <c r="C50" s="1" t="s">
        <v>150</v>
      </c>
      <c r="D50" s="1" t="s">
        <v>36</v>
      </c>
      <c r="E50" s="1"/>
      <c r="F50" s="23"/>
      <c r="G50" s="23"/>
      <c r="H50" s="1"/>
    </row>
    <row r="51" spans="1:8" ht="14.4" x14ac:dyDescent="0.3">
      <c r="A51" s="1"/>
      <c r="B51" s="1"/>
      <c r="C51" s="1"/>
      <c r="D51" s="1"/>
      <c r="E51" s="1"/>
      <c r="F51" s="23"/>
      <c r="G51" s="23"/>
      <c r="H51" s="1"/>
    </row>
    <row r="52" spans="1:8" ht="14.4" x14ac:dyDescent="0.3">
      <c r="A52" s="1"/>
      <c r="B52" s="78" t="s">
        <v>161</v>
      </c>
      <c r="C52" s="1" t="s">
        <v>145</v>
      </c>
      <c r="D52" s="1" t="s">
        <v>143</v>
      </c>
      <c r="E52" s="1"/>
      <c r="F52" s="23"/>
      <c r="G52" s="23"/>
      <c r="H52" s="1"/>
    </row>
    <row r="53" spans="1:8" ht="14.4" x14ac:dyDescent="0.3">
      <c r="A53" s="1"/>
      <c r="B53" s="1" t="s">
        <v>163</v>
      </c>
      <c r="C53" s="1"/>
      <c r="D53" s="1"/>
      <c r="E53" s="1"/>
      <c r="F53" s="23"/>
      <c r="G53" s="23"/>
      <c r="H53" s="1"/>
    </row>
    <row r="54" spans="1:8" ht="14.4" x14ac:dyDescent="0.3">
      <c r="A54" s="1"/>
      <c r="B54" s="1"/>
      <c r="C54" s="1"/>
      <c r="D54" s="1"/>
      <c r="E54" s="1"/>
      <c r="F54" s="23"/>
      <c r="G54" s="23"/>
      <c r="H54" s="1"/>
    </row>
    <row r="55" spans="1:8" ht="14.4" x14ac:dyDescent="0.3">
      <c r="A55" s="1">
        <v>7</v>
      </c>
      <c r="B55" s="78" t="s">
        <v>9</v>
      </c>
      <c r="C55" s="1" t="s">
        <v>145</v>
      </c>
      <c r="D55" s="22" t="s">
        <v>51</v>
      </c>
      <c r="E55" s="1" t="s">
        <v>28</v>
      </c>
      <c r="F55" s="23">
        <f>1231200/1000</f>
        <v>1231.2</v>
      </c>
      <c r="G55" s="23">
        <f>SUM(F55:F58)</f>
        <v>2327.3000000000002</v>
      </c>
      <c r="H55" s="1" t="s">
        <v>164</v>
      </c>
    </row>
    <row r="56" spans="1:8" ht="14.4" x14ac:dyDescent="0.3">
      <c r="A56" s="1"/>
      <c r="B56" s="1"/>
      <c r="C56" s="1" t="s">
        <v>145</v>
      </c>
      <c r="D56" s="22" t="s">
        <v>2</v>
      </c>
      <c r="E56" s="1" t="s">
        <v>2</v>
      </c>
      <c r="F56" s="23">
        <f>199680/1000</f>
        <v>199.68</v>
      </c>
      <c r="G56" s="23" t="s">
        <v>152</v>
      </c>
      <c r="H56" s="1"/>
    </row>
    <row r="57" spans="1:8" ht="14.4" x14ac:dyDescent="0.3">
      <c r="A57" s="1"/>
      <c r="B57" s="1"/>
      <c r="C57" s="1" t="s">
        <v>145</v>
      </c>
      <c r="D57" s="22" t="s">
        <v>54</v>
      </c>
      <c r="E57" s="1"/>
      <c r="F57" s="23">
        <f>254720/1000</f>
        <v>254.72</v>
      </c>
      <c r="G57" s="23"/>
      <c r="H57" s="1"/>
    </row>
    <row r="58" spans="1:8" ht="14.4" x14ac:dyDescent="0.3">
      <c r="A58" s="1"/>
      <c r="B58" s="1"/>
      <c r="C58" s="1" t="s">
        <v>145</v>
      </c>
      <c r="D58" s="22" t="s">
        <v>56</v>
      </c>
      <c r="E58" s="1" t="s">
        <v>40</v>
      </c>
      <c r="F58" s="23">
        <f>641700/1000</f>
        <v>641.70000000000005</v>
      </c>
      <c r="G58" s="23"/>
      <c r="H58" s="1"/>
    </row>
    <row r="59" spans="1:8" ht="14.4" x14ac:dyDescent="0.3">
      <c r="A59" s="1"/>
      <c r="B59" s="1"/>
      <c r="C59" s="1" t="s">
        <v>150</v>
      </c>
      <c r="D59" s="22" t="s">
        <v>36</v>
      </c>
      <c r="E59" s="1" t="s">
        <v>37</v>
      </c>
      <c r="F59" s="23">
        <f>26800/1000</f>
        <v>26.8</v>
      </c>
      <c r="G59" s="23"/>
      <c r="H59" s="1"/>
    </row>
    <row r="60" spans="1:8" ht="14.4" x14ac:dyDescent="0.3">
      <c r="A60" s="1"/>
      <c r="B60" s="1"/>
      <c r="C60" s="1"/>
      <c r="D60" s="22"/>
      <c r="E60" s="1"/>
      <c r="F60" s="23"/>
      <c r="G60" s="23"/>
      <c r="H60" s="1"/>
    </row>
    <row r="61" spans="1:8" ht="14.4" x14ac:dyDescent="0.3">
      <c r="A61" s="1"/>
      <c r="B61" s="78" t="s">
        <v>155</v>
      </c>
      <c r="C61" s="1" t="s">
        <v>145</v>
      </c>
      <c r="D61" s="1" t="s">
        <v>143</v>
      </c>
      <c r="E61" s="1"/>
      <c r="F61" s="23"/>
      <c r="G61" s="23"/>
      <c r="H61" s="1"/>
    </row>
    <row r="62" spans="1:8" ht="14.4" x14ac:dyDescent="0.3">
      <c r="A62" s="1"/>
      <c r="B62" s="1" t="s">
        <v>76</v>
      </c>
      <c r="C62" s="1"/>
      <c r="D62" s="1"/>
      <c r="E62" s="1"/>
      <c r="F62" s="23"/>
      <c r="G62" s="23"/>
      <c r="H62" s="1"/>
    </row>
    <row r="63" spans="1:8" ht="14.4" x14ac:dyDescent="0.3">
      <c r="A63" s="1"/>
      <c r="B63" s="1"/>
      <c r="C63" s="1"/>
      <c r="D63" s="1"/>
      <c r="E63" s="1"/>
      <c r="F63" s="23"/>
      <c r="G63" s="23"/>
      <c r="H63" s="1"/>
    </row>
    <row r="64" spans="1:8" ht="14.4" x14ac:dyDescent="0.3">
      <c r="A64" s="1">
        <v>8</v>
      </c>
      <c r="B64" s="78" t="s">
        <v>109</v>
      </c>
      <c r="C64" s="1" t="s">
        <v>106</v>
      </c>
      <c r="D64" s="22" t="s">
        <v>51</v>
      </c>
      <c r="E64" s="1" t="s">
        <v>28</v>
      </c>
      <c r="F64" s="23" t="s">
        <v>267</v>
      </c>
      <c r="G64" s="23">
        <f>22710000/1000</f>
        <v>22710</v>
      </c>
      <c r="H64" s="1"/>
    </row>
    <row r="65" spans="1:8" ht="28.75" x14ac:dyDescent="0.3">
      <c r="A65" s="1"/>
      <c r="B65" s="7" t="s">
        <v>168</v>
      </c>
      <c r="C65" s="1" t="s">
        <v>106</v>
      </c>
      <c r="D65" s="22" t="s">
        <v>2</v>
      </c>
      <c r="E65" s="1" t="s">
        <v>40</v>
      </c>
      <c r="F65" s="23"/>
      <c r="G65" s="23" t="s">
        <v>152</v>
      </c>
      <c r="H65" s="1"/>
    </row>
    <row r="66" spans="1:8" ht="14.4" x14ac:dyDescent="0.3">
      <c r="A66" s="1"/>
      <c r="B66" s="1"/>
      <c r="C66" s="1" t="s">
        <v>106</v>
      </c>
      <c r="D66" s="22" t="s">
        <v>54</v>
      </c>
      <c r="E66" s="1"/>
      <c r="F66" s="23"/>
      <c r="G66" s="23"/>
      <c r="H66" s="1"/>
    </row>
    <row r="67" spans="1:8" ht="14.4" x14ac:dyDescent="0.3">
      <c r="A67" s="1"/>
      <c r="B67" s="1"/>
      <c r="C67" s="1" t="s">
        <v>106</v>
      </c>
      <c r="D67" s="22" t="s">
        <v>56</v>
      </c>
      <c r="E67" s="1"/>
      <c r="F67" s="23"/>
      <c r="G67" s="23"/>
      <c r="H67" s="1"/>
    </row>
    <row r="68" spans="1:8" ht="14.4" x14ac:dyDescent="0.3">
      <c r="A68" s="1"/>
      <c r="B68" s="1"/>
      <c r="C68" s="1" t="s">
        <v>265</v>
      </c>
      <c r="D68" s="106" t="s">
        <v>36</v>
      </c>
      <c r="E68" s="1" t="s">
        <v>266</v>
      </c>
      <c r="F68" s="107"/>
      <c r="G68" s="107"/>
      <c r="H68" s="1"/>
    </row>
    <row r="69" spans="1:8" ht="14.4" x14ac:dyDescent="0.3">
      <c r="A69" s="1"/>
      <c r="B69" s="1"/>
      <c r="C69" s="1"/>
      <c r="D69" s="1"/>
      <c r="E69" s="1"/>
      <c r="F69" s="23"/>
      <c r="G69" s="23"/>
      <c r="H69" s="1"/>
    </row>
    <row r="70" spans="1:8" ht="14.4" x14ac:dyDescent="0.3">
      <c r="A70" s="1">
        <v>9</v>
      </c>
      <c r="B70" s="78" t="s">
        <v>11</v>
      </c>
      <c r="C70" s="1" t="s">
        <v>145</v>
      </c>
      <c r="D70" s="1" t="s">
        <v>143</v>
      </c>
      <c r="E70" s="1" t="s">
        <v>28</v>
      </c>
      <c r="F70" s="101">
        <v>11734.531000000001</v>
      </c>
      <c r="G70" s="92">
        <f>SUM(F70:F73)</f>
        <v>17300.894</v>
      </c>
      <c r="H70" t="s">
        <v>171</v>
      </c>
    </row>
    <row r="71" spans="1:8" ht="14.4" x14ac:dyDescent="0.3">
      <c r="A71" s="1"/>
      <c r="B71" s="78"/>
      <c r="C71" s="1" t="s">
        <v>145</v>
      </c>
      <c r="D71" s="1" t="s">
        <v>56</v>
      </c>
      <c r="E71" s="1" t="s">
        <v>40</v>
      </c>
      <c r="F71" s="101">
        <v>2213.8240000000001</v>
      </c>
      <c r="G71" s="23"/>
      <c r="H71" s="80"/>
    </row>
    <row r="72" spans="1:8" ht="14.4" x14ac:dyDescent="0.3">
      <c r="A72" s="1"/>
      <c r="B72" s="78"/>
      <c r="C72" s="1" t="s">
        <v>145</v>
      </c>
      <c r="D72" s="1" t="s">
        <v>160</v>
      </c>
      <c r="E72" s="1" t="s">
        <v>2</v>
      </c>
      <c r="F72" s="101">
        <v>3352.5390000000002</v>
      </c>
      <c r="G72" s="23"/>
      <c r="H72" s="80"/>
    </row>
    <row r="73" spans="1:8" ht="14.4" x14ac:dyDescent="0.3">
      <c r="A73" s="1"/>
      <c r="B73" s="78"/>
      <c r="C73" s="1" t="s">
        <v>150</v>
      </c>
      <c r="D73" s="1" t="s">
        <v>36</v>
      </c>
      <c r="E73" s="1" t="s">
        <v>38</v>
      </c>
      <c r="F73" s="101">
        <v>0</v>
      </c>
      <c r="G73" s="23"/>
      <c r="H73" s="80"/>
    </row>
    <row r="74" spans="1:8" ht="14.4" x14ac:dyDescent="0.3">
      <c r="A74" s="1"/>
      <c r="B74" s="78"/>
      <c r="C74" s="1"/>
      <c r="D74" s="1"/>
      <c r="E74" s="1"/>
      <c r="F74" s="101"/>
      <c r="G74" s="23"/>
      <c r="H74" s="80"/>
    </row>
    <row r="75" spans="1:8" ht="14.4" x14ac:dyDescent="0.3">
      <c r="A75" s="1"/>
      <c r="B75" s="78" t="s">
        <v>155</v>
      </c>
      <c r="C75" s="1" t="s">
        <v>145</v>
      </c>
      <c r="D75" s="1" t="s">
        <v>143</v>
      </c>
      <c r="E75" s="1"/>
      <c r="F75" s="101"/>
      <c r="G75" s="23"/>
      <c r="H75" s="80"/>
    </row>
    <row r="76" spans="1:8" ht="14.4" x14ac:dyDescent="0.3">
      <c r="A76" s="1"/>
      <c r="B76" s="81" t="s">
        <v>113</v>
      </c>
      <c r="C76" s="1"/>
      <c r="D76" s="1"/>
      <c r="E76" s="1"/>
      <c r="F76" s="101"/>
      <c r="G76" s="23"/>
      <c r="H76" s="80"/>
    </row>
    <row r="77" spans="1:8" ht="14.4" x14ac:dyDescent="0.3">
      <c r="A77" s="1"/>
      <c r="B77" s="78"/>
      <c r="C77" s="1"/>
      <c r="D77" s="1"/>
      <c r="E77" s="1"/>
      <c r="F77" s="23"/>
      <c r="G77" s="23"/>
      <c r="H77" s="80"/>
    </row>
    <row r="78" spans="1:8" ht="14.4" x14ac:dyDescent="0.3">
      <c r="A78" s="1">
        <v>10</v>
      </c>
      <c r="B78" s="78" t="s">
        <v>10</v>
      </c>
      <c r="C78" s="1" t="s">
        <v>145</v>
      </c>
      <c r="D78" s="1" t="s">
        <v>143</v>
      </c>
      <c r="E78" s="1" t="s">
        <v>26</v>
      </c>
      <c r="F78" s="23"/>
      <c r="G78" s="23"/>
      <c r="H78" s="1"/>
    </row>
    <row r="79" spans="1:8" ht="14.4" x14ac:dyDescent="0.3">
      <c r="A79" s="1"/>
      <c r="B79" s="1"/>
      <c r="C79" s="1" t="s">
        <v>145</v>
      </c>
      <c r="D79" s="1" t="s">
        <v>56</v>
      </c>
      <c r="E79" s="1" t="s">
        <v>41</v>
      </c>
      <c r="F79" s="23"/>
      <c r="G79" s="23"/>
      <c r="H79" s="1"/>
    </row>
    <row r="80" spans="1:8" ht="14.4" x14ac:dyDescent="0.3">
      <c r="A80" s="1"/>
      <c r="B80" s="1"/>
      <c r="C80" s="1" t="s">
        <v>145</v>
      </c>
      <c r="D80" s="1" t="s">
        <v>160</v>
      </c>
      <c r="E80" s="1" t="s">
        <v>2</v>
      </c>
      <c r="F80" s="23"/>
      <c r="G80" s="23"/>
      <c r="H80" s="1"/>
    </row>
    <row r="81" spans="1:8" ht="14.4" x14ac:dyDescent="0.3">
      <c r="A81" s="1"/>
      <c r="B81" s="1"/>
      <c r="C81" s="1" t="s">
        <v>150</v>
      </c>
      <c r="D81" s="1" t="s">
        <v>36</v>
      </c>
      <c r="E81" s="1" t="s">
        <v>37</v>
      </c>
      <c r="F81" s="23"/>
      <c r="G81" s="23"/>
      <c r="H81" s="1"/>
    </row>
    <row r="82" spans="1:8" ht="14.4" x14ac:dyDescent="0.3">
      <c r="A82" s="1"/>
      <c r="B82" s="1"/>
      <c r="C82" s="1"/>
      <c r="D82" s="1"/>
      <c r="E82" s="1"/>
      <c r="F82" s="23"/>
      <c r="G82" s="23"/>
      <c r="H82" s="1"/>
    </row>
    <row r="83" spans="1:8" ht="14.4" x14ac:dyDescent="0.3">
      <c r="A83" s="1"/>
      <c r="B83" s="78" t="s">
        <v>155</v>
      </c>
      <c r="C83" s="1" t="s">
        <v>145</v>
      </c>
      <c r="D83" s="1" t="s">
        <v>143</v>
      </c>
      <c r="E83" s="1"/>
      <c r="F83" s="23"/>
      <c r="G83" s="23"/>
      <c r="H83" s="1"/>
    </row>
    <row r="84" spans="1:8" x14ac:dyDescent="0.35">
      <c r="A84" s="1"/>
      <c r="B84" s="1" t="s">
        <v>169</v>
      </c>
      <c r="C84" s="1"/>
      <c r="D84" s="1"/>
      <c r="E84" s="1"/>
      <c r="F84" s="23"/>
      <c r="G84" s="23"/>
      <c r="H84" s="1"/>
    </row>
    <row r="85" spans="1:8" ht="14.4" x14ac:dyDescent="0.3">
      <c r="A85" s="1"/>
      <c r="B85" s="1" t="s">
        <v>170</v>
      </c>
      <c r="C85" s="1"/>
      <c r="D85" s="1"/>
      <c r="E85" s="1"/>
      <c r="F85" s="23"/>
      <c r="G85" s="23"/>
      <c r="H85" s="1"/>
    </row>
    <row r="86" spans="1:8" ht="14.4" x14ac:dyDescent="0.3">
      <c r="A86" s="1"/>
      <c r="B86" s="1"/>
      <c r="C86" s="1"/>
      <c r="D86" s="1"/>
      <c r="E86" s="1"/>
      <c r="F86" s="23"/>
      <c r="G86" s="23"/>
      <c r="H86" s="1"/>
    </row>
    <row r="87" spans="1:8" ht="14.4" x14ac:dyDescent="0.3">
      <c r="A87" s="1">
        <v>11</v>
      </c>
      <c r="B87" s="78" t="s">
        <v>12</v>
      </c>
      <c r="C87" s="1" t="s">
        <v>145</v>
      </c>
      <c r="D87" s="1" t="s">
        <v>143</v>
      </c>
      <c r="E87" s="1" t="s">
        <v>26</v>
      </c>
      <c r="F87" s="23">
        <v>290</v>
      </c>
      <c r="G87" s="23">
        <f>SUM(F87:F89)</f>
        <v>450</v>
      </c>
      <c r="H87" s="1" t="s">
        <v>189</v>
      </c>
    </row>
    <row r="88" spans="1:8" x14ac:dyDescent="0.35">
      <c r="A88" s="1"/>
      <c r="B88" s="1"/>
      <c r="C88" s="1" t="s">
        <v>145</v>
      </c>
      <c r="D88" s="1" t="s">
        <v>56</v>
      </c>
      <c r="E88" s="1" t="s">
        <v>41</v>
      </c>
      <c r="F88" s="23">
        <v>30</v>
      </c>
      <c r="G88" s="23"/>
      <c r="H88" s="1"/>
    </row>
    <row r="89" spans="1:8" x14ac:dyDescent="0.35">
      <c r="A89" s="1"/>
      <c r="B89" s="1"/>
      <c r="C89" s="1" t="s">
        <v>145</v>
      </c>
      <c r="D89" s="1" t="s">
        <v>160</v>
      </c>
      <c r="E89" s="1" t="s">
        <v>2</v>
      </c>
      <c r="F89" s="23">
        <v>130</v>
      </c>
      <c r="G89" s="23"/>
      <c r="H89" s="1"/>
    </row>
    <row r="90" spans="1:8" x14ac:dyDescent="0.35">
      <c r="A90" s="1"/>
      <c r="B90" s="1"/>
      <c r="C90" s="1" t="s">
        <v>150</v>
      </c>
      <c r="D90" s="1" t="s">
        <v>36</v>
      </c>
      <c r="E90" s="1" t="s">
        <v>38</v>
      </c>
      <c r="F90" s="23" t="s">
        <v>70</v>
      </c>
      <c r="G90" s="23"/>
      <c r="H90" s="1"/>
    </row>
    <row r="91" spans="1:8" x14ac:dyDescent="0.35">
      <c r="A91" s="1"/>
      <c r="B91" s="1"/>
      <c r="C91" s="1"/>
      <c r="D91" s="1"/>
      <c r="E91" s="1"/>
      <c r="F91" s="23"/>
      <c r="G91" s="23"/>
      <c r="H91" s="1"/>
    </row>
    <row r="92" spans="1:8" x14ac:dyDescent="0.35">
      <c r="A92" s="1"/>
      <c r="B92" s="78" t="s">
        <v>155</v>
      </c>
      <c r="C92" s="1" t="s">
        <v>145</v>
      </c>
      <c r="D92" s="1" t="s">
        <v>143</v>
      </c>
      <c r="E92" s="1"/>
      <c r="F92" s="23"/>
      <c r="G92" s="23"/>
      <c r="H92" s="1"/>
    </row>
    <row r="93" spans="1:8" x14ac:dyDescent="0.35">
      <c r="A93" s="1"/>
      <c r="B93" s="1" t="s">
        <v>172</v>
      </c>
      <c r="C93" s="1"/>
      <c r="D93" s="1"/>
      <c r="E93" s="1"/>
      <c r="F93" s="23"/>
      <c r="G93" s="23"/>
      <c r="H93" s="1"/>
    </row>
    <row r="94" spans="1:8" x14ac:dyDescent="0.35">
      <c r="A94" s="1"/>
      <c r="B94" s="1"/>
      <c r="C94" s="1"/>
      <c r="D94" s="1"/>
      <c r="E94" s="1"/>
      <c r="F94" s="23"/>
      <c r="G94" s="23"/>
      <c r="H94" s="1"/>
    </row>
    <row r="95" spans="1:8" s="83" customFormat="1" ht="29" x14ac:dyDescent="0.35">
      <c r="A95" s="18">
        <v>12</v>
      </c>
      <c r="B95" s="84" t="s">
        <v>173</v>
      </c>
      <c r="C95" s="1" t="s">
        <v>145</v>
      </c>
      <c r="D95" s="1" t="s">
        <v>143</v>
      </c>
      <c r="E95" s="18"/>
      <c r="F95" s="82"/>
      <c r="G95" s="82"/>
      <c r="H95" s="18"/>
    </row>
    <row r="96" spans="1:8" s="83" customFormat="1" ht="13.75" customHeight="1" x14ac:dyDescent="0.35">
      <c r="A96" s="18"/>
      <c r="B96" s="18"/>
      <c r="C96" s="1" t="s">
        <v>145</v>
      </c>
      <c r="D96" s="1" t="s">
        <v>56</v>
      </c>
      <c r="E96" s="18"/>
      <c r="F96" s="82"/>
      <c r="G96" s="82"/>
      <c r="H96" s="18"/>
    </row>
    <row r="97" spans="1:8" s="83" customFormat="1" ht="13.75" customHeight="1" x14ac:dyDescent="0.35">
      <c r="A97" s="18"/>
      <c r="B97" s="18"/>
      <c r="C97" s="1" t="s">
        <v>145</v>
      </c>
      <c r="D97" s="1" t="s">
        <v>160</v>
      </c>
      <c r="E97" s="18"/>
      <c r="F97" s="82"/>
      <c r="G97" s="82"/>
      <c r="H97" s="18"/>
    </row>
    <row r="98" spans="1:8" s="83" customFormat="1" ht="13.75" customHeight="1" x14ac:dyDescent="0.35">
      <c r="A98" s="18"/>
      <c r="B98" s="18"/>
      <c r="C98" s="1" t="s">
        <v>150</v>
      </c>
      <c r="D98" s="1" t="s">
        <v>36</v>
      </c>
      <c r="E98" s="18"/>
      <c r="F98" s="82"/>
      <c r="G98" s="82"/>
      <c r="H98" s="18"/>
    </row>
    <row r="99" spans="1:8" s="83" customFormat="1" ht="13.75" customHeight="1" x14ac:dyDescent="0.35">
      <c r="A99" s="18"/>
      <c r="B99" s="18"/>
      <c r="C99" s="18"/>
      <c r="D99" s="18"/>
      <c r="E99" s="18"/>
      <c r="F99" s="82"/>
      <c r="G99" s="82"/>
      <c r="H99" s="18"/>
    </row>
    <row r="100" spans="1:8" s="83" customFormat="1" ht="13.75" customHeight="1" x14ac:dyDescent="0.35">
      <c r="A100" s="18"/>
      <c r="B100" s="85" t="s">
        <v>155</v>
      </c>
      <c r="C100" s="1" t="s">
        <v>145</v>
      </c>
      <c r="D100" s="1" t="s">
        <v>143</v>
      </c>
      <c r="E100" s="18"/>
      <c r="F100" s="82"/>
      <c r="G100" s="82"/>
      <c r="H100" s="18"/>
    </row>
    <row r="101" spans="1:8" s="83" customFormat="1" ht="13.75" customHeight="1" x14ac:dyDescent="0.35">
      <c r="A101" s="18"/>
      <c r="B101" s="18" t="s">
        <v>174</v>
      </c>
      <c r="C101" s="18"/>
      <c r="D101" s="18"/>
      <c r="E101" s="18"/>
      <c r="F101" s="82"/>
      <c r="G101" s="82"/>
      <c r="H101" s="18"/>
    </row>
    <row r="102" spans="1:8" s="83" customFormat="1" ht="13.75" customHeight="1" x14ac:dyDescent="0.35">
      <c r="A102" s="18"/>
      <c r="B102" s="18"/>
      <c r="C102" s="18"/>
      <c r="D102" s="18"/>
      <c r="E102" s="18"/>
      <c r="F102" s="82"/>
      <c r="G102" s="82"/>
      <c r="H102" s="18"/>
    </row>
    <row r="103" spans="1:8" s="83" customFormat="1" ht="13.75" customHeight="1" x14ac:dyDescent="0.35">
      <c r="A103" s="18"/>
      <c r="B103" s="18"/>
      <c r="C103" s="18"/>
      <c r="D103" s="18"/>
      <c r="E103" s="18"/>
      <c r="F103" s="82"/>
      <c r="G103" s="82"/>
      <c r="H103" s="18"/>
    </row>
    <row r="104" spans="1:8" x14ac:dyDescent="0.35">
      <c r="A104" s="1">
        <v>13</v>
      </c>
      <c r="B104" s="78" t="s">
        <v>14</v>
      </c>
      <c r="C104" s="1" t="s">
        <v>145</v>
      </c>
      <c r="D104" s="1" t="s">
        <v>143</v>
      </c>
      <c r="E104" s="1" t="s">
        <v>26</v>
      </c>
      <c r="F104" s="102">
        <v>556455.53165999998</v>
      </c>
      <c r="G104" s="93">
        <v>45446495</v>
      </c>
      <c r="H104" s="1" t="s">
        <v>177</v>
      </c>
    </row>
    <row r="105" spans="1:8" x14ac:dyDescent="0.35">
      <c r="A105" s="1"/>
      <c r="B105" s="1"/>
      <c r="C105" s="1" t="s">
        <v>145</v>
      </c>
      <c r="D105" s="1" t="s">
        <v>56</v>
      </c>
      <c r="E105" s="1" t="s">
        <v>40</v>
      </c>
      <c r="F105" s="103">
        <f>1192404.7107+953923.76856</f>
        <v>2146328.4792599999</v>
      </c>
      <c r="G105" s="23"/>
      <c r="H105" s="1"/>
    </row>
    <row r="106" spans="1:8" x14ac:dyDescent="0.35">
      <c r="A106" s="1"/>
      <c r="B106" s="1"/>
      <c r="C106" s="1" t="s">
        <v>145</v>
      </c>
      <c r="D106" s="1" t="s">
        <v>160</v>
      </c>
      <c r="E106" s="1"/>
      <c r="F106" s="23" t="s">
        <v>70</v>
      </c>
      <c r="G106" s="23"/>
      <c r="H106" s="1"/>
    </row>
    <row r="107" spans="1:8" x14ac:dyDescent="0.35">
      <c r="A107" s="1"/>
      <c r="B107" s="1"/>
      <c r="C107" s="1" t="s">
        <v>150</v>
      </c>
      <c r="D107" s="1" t="s">
        <v>36</v>
      </c>
      <c r="E107" s="1" t="s">
        <v>266</v>
      </c>
      <c r="F107" s="23" t="s">
        <v>70</v>
      </c>
      <c r="G107" s="23"/>
      <c r="H107" s="1"/>
    </row>
    <row r="108" spans="1:8" x14ac:dyDescent="0.35">
      <c r="A108" s="1"/>
      <c r="B108" s="1"/>
      <c r="C108" s="1"/>
      <c r="D108" s="1"/>
      <c r="E108" s="1"/>
      <c r="F108" s="23"/>
      <c r="G108" s="23"/>
      <c r="H108" s="1"/>
    </row>
    <row r="109" spans="1:8" x14ac:dyDescent="0.35">
      <c r="A109" s="1"/>
      <c r="B109" s="78" t="s">
        <v>176</v>
      </c>
      <c r="C109" s="1" t="s">
        <v>145</v>
      </c>
      <c r="D109" s="1" t="s">
        <v>143</v>
      </c>
      <c r="E109" s="1"/>
      <c r="F109" s="23"/>
      <c r="G109" s="23"/>
      <c r="H109" s="1"/>
    </row>
    <row r="110" spans="1:8" x14ac:dyDescent="0.35">
      <c r="A110" s="1"/>
      <c r="B110" s="1" t="s">
        <v>175</v>
      </c>
      <c r="C110" s="1"/>
      <c r="D110" s="1"/>
      <c r="E110" s="1"/>
      <c r="F110" s="23"/>
      <c r="G110" s="23"/>
      <c r="H110" s="1"/>
    </row>
    <row r="111" spans="1:8" x14ac:dyDescent="0.35">
      <c r="A111" s="1"/>
      <c r="B111" s="1"/>
      <c r="C111" s="1"/>
      <c r="D111" s="1"/>
      <c r="E111" s="1"/>
      <c r="F111" s="23"/>
      <c r="G111" s="23"/>
      <c r="H111" s="1"/>
    </row>
    <row r="112" spans="1:8" x14ac:dyDescent="0.35">
      <c r="A112" s="1"/>
      <c r="B112" s="1"/>
      <c r="C112" s="1"/>
      <c r="D112" s="1"/>
      <c r="E112" s="1"/>
      <c r="F112" s="23"/>
      <c r="G112" s="23"/>
      <c r="H112" s="1"/>
    </row>
    <row r="113" spans="1:8" ht="29" x14ac:dyDescent="0.35">
      <c r="A113" s="1">
        <v>14</v>
      </c>
      <c r="B113" s="78" t="s">
        <v>15</v>
      </c>
      <c r="C113" s="1" t="s">
        <v>145</v>
      </c>
      <c r="D113" s="1" t="s">
        <v>143</v>
      </c>
      <c r="E113" s="1" t="s">
        <v>28</v>
      </c>
      <c r="F113" s="23">
        <f>[1]PNG!I33</f>
        <v>44198.544000000002</v>
      </c>
      <c r="G113" s="23">
        <f>SUM(F113:F115)</f>
        <v>68205.667000000001</v>
      </c>
      <c r="H113" s="7" t="s">
        <v>179</v>
      </c>
    </row>
    <row r="114" spans="1:8" x14ac:dyDescent="0.35">
      <c r="A114" s="1"/>
      <c r="B114" s="1"/>
      <c r="C114" s="1" t="s">
        <v>145</v>
      </c>
      <c r="D114" s="1" t="s">
        <v>56</v>
      </c>
      <c r="E114" s="1" t="s">
        <v>40</v>
      </c>
      <c r="F114" s="23">
        <f>[1]PNG!I34</f>
        <v>11765.08</v>
      </c>
      <c r="G114" s="23"/>
      <c r="H114" s="1"/>
    </row>
    <row r="115" spans="1:8" x14ac:dyDescent="0.35">
      <c r="A115" s="1"/>
      <c r="B115" s="1"/>
      <c r="C115" s="1" t="s">
        <v>145</v>
      </c>
      <c r="D115" s="1" t="s">
        <v>160</v>
      </c>
      <c r="E115" s="1"/>
      <c r="F115" s="23">
        <f>[1]PNG!I35</f>
        <v>12242.043</v>
      </c>
      <c r="G115" s="23"/>
      <c r="H115" s="1"/>
    </row>
    <row r="116" spans="1:8" x14ac:dyDescent="0.35">
      <c r="A116" s="1"/>
      <c r="B116" s="1"/>
      <c r="C116" s="1" t="s">
        <v>150</v>
      </c>
      <c r="D116" s="1" t="s">
        <v>36</v>
      </c>
      <c r="E116" s="1"/>
      <c r="F116" s="23">
        <f>[1]PNG!I36</f>
        <v>1666</v>
      </c>
      <c r="G116" s="23"/>
      <c r="H116" s="1"/>
    </row>
    <row r="117" spans="1:8" x14ac:dyDescent="0.35">
      <c r="A117" s="1"/>
      <c r="B117" s="1"/>
      <c r="C117" s="1"/>
      <c r="D117" s="1"/>
      <c r="E117" s="1"/>
      <c r="F117" s="23"/>
      <c r="G117" s="23"/>
      <c r="H117" s="1"/>
    </row>
    <row r="118" spans="1:8" x14ac:dyDescent="0.35">
      <c r="A118" s="1"/>
      <c r="B118" s="78" t="s">
        <v>176</v>
      </c>
      <c r="C118" s="1" t="s">
        <v>145</v>
      </c>
      <c r="D118" s="1" t="s">
        <v>143</v>
      </c>
      <c r="E118" s="1"/>
      <c r="F118" s="23"/>
      <c r="G118" s="23"/>
      <c r="H118" s="1"/>
    </row>
    <row r="119" spans="1:8" x14ac:dyDescent="0.35">
      <c r="A119" s="1"/>
      <c r="B119" s="1" t="s">
        <v>178</v>
      </c>
      <c r="C119" s="1"/>
      <c r="D119" s="1"/>
      <c r="E119" s="1"/>
      <c r="F119" s="23"/>
      <c r="G119" s="23"/>
      <c r="H119" s="1"/>
    </row>
    <row r="120" spans="1:8" x14ac:dyDescent="0.35">
      <c r="A120" s="1"/>
      <c r="B120" s="1"/>
      <c r="C120" s="1"/>
      <c r="D120" s="1"/>
      <c r="E120" s="1"/>
      <c r="F120" s="23"/>
      <c r="G120" s="23"/>
      <c r="H120" s="1"/>
    </row>
    <row r="121" spans="1:8" s="83" customFormat="1" x14ac:dyDescent="0.35">
      <c r="A121" s="18">
        <v>15</v>
      </c>
      <c r="B121" s="85" t="s">
        <v>16</v>
      </c>
      <c r="C121" s="1" t="s">
        <v>145</v>
      </c>
      <c r="D121" s="1" t="s">
        <v>143</v>
      </c>
      <c r="E121" s="1"/>
      <c r="F121" s="82"/>
      <c r="G121" s="82"/>
      <c r="H121" s="18"/>
    </row>
    <row r="122" spans="1:8" s="83" customFormat="1" x14ac:dyDescent="0.35">
      <c r="A122" s="18"/>
      <c r="B122" s="18"/>
      <c r="C122" s="1" t="s">
        <v>145</v>
      </c>
      <c r="D122" s="1" t="s">
        <v>56</v>
      </c>
      <c r="E122" s="1"/>
      <c r="F122" s="82"/>
      <c r="G122" s="82"/>
      <c r="H122" s="18"/>
    </row>
    <row r="123" spans="1:8" s="83" customFormat="1" x14ac:dyDescent="0.35">
      <c r="A123" s="18"/>
      <c r="B123" s="18"/>
      <c r="C123" s="1" t="s">
        <v>145</v>
      </c>
      <c r="D123" s="1" t="s">
        <v>160</v>
      </c>
      <c r="E123" s="1"/>
      <c r="F123" s="82"/>
      <c r="G123" s="82"/>
      <c r="H123" s="18"/>
    </row>
    <row r="124" spans="1:8" s="83" customFormat="1" x14ac:dyDescent="0.35">
      <c r="A124" s="18"/>
      <c r="B124" s="18"/>
      <c r="C124" s="1" t="s">
        <v>150</v>
      </c>
      <c r="D124" s="1" t="s">
        <v>36</v>
      </c>
      <c r="E124" s="1"/>
      <c r="F124" s="82"/>
      <c r="G124" s="82"/>
      <c r="H124" s="18"/>
    </row>
    <row r="125" spans="1:8" s="83" customFormat="1" x14ac:dyDescent="0.35">
      <c r="A125" s="18"/>
      <c r="B125" s="18"/>
      <c r="C125" s="18"/>
      <c r="D125" s="18"/>
      <c r="E125" s="18"/>
      <c r="F125" s="82"/>
      <c r="G125" s="82"/>
      <c r="H125" s="18"/>
    </row>
    <row r="126" spans="1:8" x14ac:dyDescent="0.35">
      <c r="A126" s="1">
        <v>16</v>
      </c>
      <c r="B126" s="78" t="s">
        <v>17</v>
      </c>
      <c r="C126" s="91" t="s">
        <v>180</v>
      </c>
      <c r="D126" s="81" t="s">
        <v>143</v>
      </c>
      <c r="E126" s="1" t="s">
        <v>28</v>
      </c>
      <c r="F126" s="104">
        <v>7138.8987166666666</v>
      </c>
      <c r="G126" s="94">
        <f>SUM(F126:F128)</f>
        <v>14448.756316666666</v>
      </c>
      <c r="H126" s="90" t="s">
        <v>182</v>
      </c>
    </row>
    <row r="127" spans="1:8" x14ac:dyDescent="0.35">
      <c r="A127" s="1"/>
      <c r="B127" s="1"/>
      <c r="C127" s="91" t="s">
        <v>180</v>
      </c>
      <c r="D127" s="81" t="s">
        <v>56</v>
      </c>
      <c r="E127" s="1" t="s">
        <v>40</v>
      </c>
      <c r="F127" s="104">
        <v>4003.92</v>
      </c>
      <c r="G127" s="95"/>
      <c r="H127" s="1"/>
    </row>
    <row r="128" spans="1:8" x14ac:dyDescent="0.35">
      <c r="A128" s="1"/>
      <c r="B128" s="1"/>
      <c r="C128" s="91" t="s">
        <v>180</v>
      </c>
      <c r="D128" s="81" t="s">
        <v>160</v>
      </c>
      <c r="E128" s="1"/>
      <c r="F128" s="104">
        <v>3305.9376000000002</v>
      </c>
      <c r="G128" s="95"/>
      <c r="H128" s="1"/>
    </row>
    <row r="129" spans="1:8" x14ac:dyDescent="0.35">
      <c r="A129" s="1"/>
      <c r="B129" s="1"/>
      <c r="C129" s="91" t="s">
        <v>49</v>
      </c>
      <c r="D129" s="81" t="s">
        <v>36</v>
      </c>
      <c r="E129" s="1" t="s">
        <v>37</v>
      </c>
      <c r="F129" s="98" t="s">
        <v>181</v>
      </c>
      <c r="G129" s="23"/>
      <c r="H129" s="1"/>
    </row>
    <row r="130" spans="1:8" x14ac:dyDescent="0.35">
      <c r="A130" s="1"/>
      <c r="B130" s="1"/>
      <c r="C130" s="88"/>
      <c r="D130" s="81"/>
      <c r="E130" s="1"/>
      <c r="F130" s="98"/>
      <c r="G130" s="23"/>
      <c r="H130" s="1"/>
    </row>
    <row r="131" spans="1:8" x14ac:dyDescent="0.35">
      <c r="A131" s="1"/>
      <c r="B131" s="78" t="s">
        <v>176</v>
      </c>
      <c r="C131" s="91" t="s">
        <v>180</v>
      </c>
      <c r="D131" s="81" t="s">
        <v>143</v>
      </c>
      <c r="E131" s="1"/>
      <c r="F131" s="98"/>
      <c r="G131" s="23"/>
      <c r="H131" s="1"/>
    </row>
    <row r="132" spans="1:8" x14ac:dyDescent="0.35">
      <c r="A132" s="1"/>
      <c r="B132" s="1" t="s">
        <v>183</v>
      </c>
      <c r="C132" s="1"/>
      <c r="D132" s="1"/>
      <c r="E132" s="1"/>
      <c r="F132" s="23"/>
      <c r="G132" s="23"/>
      <c r="H132" s="1"/>
    </row>
    <row r="133" spans="1:8" x14ac:dyDescent="0.35">
      <c r="A133" s="1"/>
      <c r="B133" s="1"/>
      <c r="C133" s="1"/>
      <c r="D133" s="1"/>
      <c r="E133" s="1"/>
      <c r="F133" s="23"/>
      <c r="G133" s="23"/>
      <c r="H133" s="1"/>
    </row>
    <row r="134" spans="1:8" x14ac:dyDescent="0.35">
      <c r="A134" s="1">
        <v>17</v>
      </c>
      <c r="B134" s="78" t="s">
        <v>18</v>
      </c>
      <c r="C134" s="1" t="s">
        <v>145</v>
      </c>
      <c r="D134" s="1" t="s">
        <v>143</v>
      </c>
      <c r="E134" s="1" t="s">
        <v>28</v>
      </c>
      <c r="F134" s="23"/>
      <c r="G134" s="23"/>
      <c r="H134" s="1"/>
    </row>
    <row r="135" spans="1:8" x14ac:dyDescent="0.35">
      <c r="A135" s="1"/>
      <c r="B135" s="1"/>
      <c r="C135" s="1" t="s">
        <v>145</v>
      </c>
      <c r="D135" s="1" t="s">
        <v>56</v>
      </c>
      <c r="E135" s="1" t="s">
        <v>40</v>
      </c>
      <c r="F135" s="23"/>
      <c r="G135" s="23"/>
      <c r="H135" s="1"/>
    </row>
    <row r="136" spans="1:8" x14ac:dyDescent="0.35">
      <c r="A136" s="1"/>
      <c r="B136" s="1"/>
      <c r="C136" s="1" t="s">
        <v>145</v>
      </c>
      <c r="D136" s="1" t="s">
        <v>160</v>
      </c>
      <c r="E136" s="1"/>
      <c r="F136" s="23"/>
      <c r="G136" s="23"/>
      <c r="H136" s="1"/>
    </row>
    <row r="137" spans="1:8" x14ac:dyDescent="0.35">
      <c r="A137" s="1"/>
      <c r="B137" s="1"/>
      <c r="C137" s="1" t="s">
        <v>150</v>
      </c>
      <c r="D137" s="1" t="s">
        <v>36</v>
      </c>
      <c r="E137" s="1" t="s">
        <v>38</v>
      </c>
      <c r="F137" s="23" t="s">
        <v>248</v>
      </c>
      <c r="G137" s="23">
        <f>4*50</f>
        <v>200</v>
      </c>
      <c r="H137" s="1" t="s">
        <v>249</v>
      </c>
    </row>
    <row r="138" spans="1:8" x14ac:dyDescent="0.35">
      <c r="A138" s="1"/>
      <c r="B138" s="1"/>
      <c r="C138" s="1"/>
      <c r="D138" s="1"/>
      <c r="E138" s="1"/>
      <c r="F138" s="23"/>
      <c r="G138" s="23"/>
      <c r="H138" s="1"/>
    </row>
    <row r="139" spans="1:8" x14ac:dyDescent="0.35">
      <c r="A139" s="1"/>
      <c r="B139" s="78" t="s">
        <v>176</v>
      </c>
      <c r="C139" s="1" t="s">
        <v>145</v>
      </c>
      <c r="D139" s="1" t="s">
        <v>143</v>
      </c>
      <c r="E139" s="1"/>
      <c r="F139" s="23"/>
      <c r="G139" s="23"/>
      <c r="H139" s="1"/>
    </row>
    <row r="140" spans="1:8" x14ac:dyDescent="0.35">
      <c r="A140" s="1"/>
      <c r="B140" s="1" t="s">
        <v>184</v>
      </c>
      <c r="C140" s="1"/>
      <c r="D140" s="1"/>
      <c r="E140" s="1"/>
      <c r="F140" s="23"/>
      <c r="G140" s="23"/>
      <c r="H140" s="1"/>
    </row>
    <row r="141" spans="1:8" x14ac:dyDescent="0.35">
      <c r="A141" s="1"/>
      <c r="B141" s="1"/>
      <c r="C141" s="1"/>
      <c r="D141" s="1"/>
      <c r="E141" s="1"/>
      <c r="F141" s="23"/>
      <c r="G141" s="23"/>
      <c r="H141" s="1"/>
    </row>
    <row r="142" spans="1:8" x14ac:dyDescent="0.35">
      <c r="A142" s="1">
        <v>18</v>
      </c>
      <c r="B142" s="78" t="s">
        <v>19</v>
      </c>
      <c r="C142" s="1" t="s">
        <v>145</v>
      </c>
      <c r="D142" s="1" t="s">
        <v>143</v>
      </c>
      <c r="E142" s="1"/>
      <c r="F142" s="23"/>
      <c r="G142" s="23"/>
      <c r="H142" s="1"/>
    </row>
    <row r="143" spans="1:8" x14ac:dyDescent="0.35">
      <c r="A143" s="1"/>
      <c r="B143" s="1"/>
      <c r="C143" s="1" t="s">
        <v>145</v>
      </c>
      <c r="D143" s="1" t="s">
        <v>56</v>
      </c>
      <c r="E143" s="1"/>
      <c r="F143" s="23"/>
      <c r="G143" s="23"/>
      <c r="H143" s="1"/>
    </row>
    <row r="144" spans="1:8" x14ac:dyDescent="0.35">
      <c r="A144" s="1"/>
      <c r="B144" s="1"/>
      <c r="C144" s="1" t="s">
        <v>145</v>
      </c>
      <c r="D144" s="1" t="s">
        <v>160</v>
      </c>
      <c r="E144" s="1"/>
      <c r="F144" s="23"/>
      <c r="G144" s="23"/>
      <c r="H144" s="1"/>
    </row>
    <row r="145" spans="1:8" x14ac:dyDescent="0.35">
      <c r="A145" s="1"/>
      <c r="B145" s="1"/>
      <c r="C145" s="1" t="s">
        <v>150</v>
      </c>
      <c r="D145" s="1" t="s">
        <v>36</v>
      </c>
      <c r="E145" s="1"/>
      <c r="F145" s="23"/>
      <c r="G145" s="23"/>
      <c r="H145" s="1"/>
    </row>
    <row r="146" spans="1:8" x14ac:dyDescent="0.35">
      <c r="A146" s="1"/>
      <c r="B146" s="1"/>
      <c r="C146" s="1"/>
      <c r="D146" s="1"/>
      <c r="E146" s="1"/>
      <c r="F146" s="23"/>
      <c r="G146" s="23"/>
      <c r="H146" s="1"/>
    </row>
    <row r="147" spans="1:8" x14ac:dyDescent="0.35">
      <c r="A147" s="1">
        <v>19</v>
      </c>
      <c r="B147" s="78" t="s">
        <v>20</v>
      </c>
      <c r="C147" s="1" t="s">
        <v>145</v>
      </c>
      <c r="D147" s="1" t="s">
        <v>143</v>
      </c>
      <c r="E147" s="1" t="s">
        <v>28</v>
      </c>
      <c r="F147" s="23"/>
      <c r="G147" s="97">
        <v>4400</v>
      </c>
      <c r="H147" s="96" t="s">
        <v>252</v>
      </c>
    </row>
    <row r="148" spans="1:8" x14ac:dyDescent="0.35">
      <c r="A148" s="1"/>
      <c r="B148" s="1"/>
      <c r="C148" s="1" t="s">
        <v>145</v>
      </c>
      <c r="D148" s="1" t="s">
        <v>56</v>
      </c>
      <c r="E148" s="1" t="s">
        <v>40</v>
      </c>
      <c r="F148" s="23"/>
      <c r="G148" s="23"/>
      <c r="H148" s="1"/>
    </row>
    <row r="149" spans="1:8" x14ac:dyDescent="0.35">
      <c r="A149" s="1"/>
      <c r="B149" s="1"/>
      <c r="C149" s="1" t="s">
        <v>145</v>
      </c>
      <c r="D149" s="1" t="s">
        <v>160</v>
      </c>
      <c r="E149" s="1" t="s">
        <v>2</v>
      </c>
      <c r="F149" s="23"/>
      <c r="G149" s="23"/>
      <c r="H149" s="1"/>
    </row>
    <row r="150" spans="1:8" x14ac:dyDescent="0.35">
      <c r="A150" s="1"/>
      <c r="B150" s="1"/>
      <c r="C150" s="1" t="s">
        <v>150</v>
      </c>
      <c r="D150" s="1" t="s">
        <v>36</v>
      </c>
      <c r="E150" s="1" t="s">
        <v>37</v>
      </c>
      <c r="F150" s="23"/>
      <c r="G150" s="23"/>
      <c r="H150" s="1"/>
    </row>
    <row r="151" spans="1:8" x14ac:dyDescent="0.35">
      <c r="A151" s="1"/>
      <c r="B151" s="1"/>
      <c r="C151" s="1"/>
      <c r="D151" s="1"/>
      <c r="E151" s="1"/>
      <c r="F151" s="23"/>
      <c r="G151" s="23"/>
      <c r="H151" s="1"/>
    </row>
    <row r="152" spans="1:8" x14ac:dyDescent="0.35">
      <c r="A152" s="1"/>
      <c r="B152" s="78" t="s">
        <v>155</v>
      </c>
      <c r="C152" s="1" t="s">
        <v>145</v>
      </c>
      <c r="D152" s="1" t="s">
        <v>143</v>
      </c>
      <c r="E152" s="86">
        <f>335000/1000</f>
        <v>335</v>
      </c>
      <c r="F152" s="23"/>
      <c r="G152" s="23">
        <f>335000/1000</f>
        <v>335</v>
      </c>
      <c r="H152" s="1" t="s">
        <v>185</v>
      </c>
    </row>
    <row r="153" spans="1:8" x14ac:dyDescent="0.35">
      <c r="A153" s="1"/>
      <c r="B153" s="1" t="s">
        <v>85</v>
      </c>
      <c r="C153" s="1"/>
      <c r="E153" s="1"/>
      <c r="F153" s="23"/>
      <c r="H153" s="1"/>
    </row>
    <row r="154" spans="1:8" x14ac:dyDescent="0.35">
      <c r="A154" s="1"/>
      <c r="B154" s="1"/>
      <c r="C154" s="1"/>
      <c r="D154" s="1"/>
      <c r="E154" s="1"/>
      <c r="F154" s="23"/>
      <c r="G154" s="23"/>
      <c r="H154" s="1"/>
    </row>
    <row r="155" spans="1:8" x14ac:dyDescent="0.35">
      <c r="A155" s="1">
        <v>20</v>
      </c>
      <c r="B155" s="78" t="s">
        <v>21</v>
      </c>
      <c r="C155" s="1" t="s">
        <v>145</v>
      </c>
      <c r="D155" s="1" t="s">
        <v>143</v>
      </c>
      <c r="E155" s="1" t="s">
        <v>28</v>
      </c>
      <c r="F155" s="23"/>
      <c r="G155" s="98">
        <v>600</v>
      </c>
      <c r="H155" s="96" t="s">
        <v>252</v>
      </c>
    </row>
    <row r="156" spans="1:8" x14ac:dyDescent="0.35">
      <c r="A156" s="1"/>
      <c r="B156" s="1"/>
      <c r="C156" s="1" t="s">
        <v>145</v>
      </c>
      <c r="D156" s="1" t="s">
        <v>56</v>
      </c>
      <c r="E156" s="1" t="s">
        <v>40</v>
      </c>
      <c r="F156" s="23"/>
      <c r="G156" s="23"/>
      <c r="H156" s="1"/>
    </row>
    <row r="157" spans="1:8" x14ac:dyDescent="0.35">
      <c r="A157" s="1"/>
      <c r="B157" s="1"/>
      <c r="C157" s="1" t="s">
        <v>145</v>
      </c>
      <c r="D157" s="1" t="s">
        <v>160</v>
      </c>
      <c r="E157" s="1" t="s">
        <v>2</v>
      </c>
      <c r="F157" s="23"/>
      <c r="G157" s="23"/>
      <c r="H157" s="1"/>
    </row>
    <row r="158" spans="1:8" x14ac:dyDescent="0.35">
      <c r="A158" s="1"/>
      <c r="B158" s="1"/>
      <c r="C158" s="1" t="s">
        <v>150</v>
      </c>
      <c r="D158" s="1" t="s">
        <v>36</v>
      </c>
      <c r="E158" s="1"/>
      <c r="F158" s="23"/>
      <c r="G158" s="23"/>
      <c r="H158" s="1"/>
    </row>
    <row r="159" spans="1:8" x14ac:dyDescent="0.35">
      <c r="A159" s="1"/>
      <c r="B159" s="1"/>
      <c r="C159" s="1"/>
      <c r="D159" s="1"/>
      <c r="E159" s="1"/>
      <c r="F159" s="23"/>
      <c r="G159" s="23"/>
      <c r="H159" s="1"/>
    </row>
    <row r="160" spans="1:8" x14ac:dyDescent="0.35">
      <c r="A160" s="1"/>
      <c r="B160" s="78" t="s">
        <v>155</v>
      </c>
      <c r="C160" s="1" t="s">
        <v>145</v>
      </c>
      <c r="D160" s="1" t="s">
        <v>143</v>
      </c>
      <c r="E160" s="1"/>
      <c r="F160" s="23"/>
      <c r="G160" s="23"/>
      <c r="H160" s="1"/>
    </row>
    <row r="161" spans="1:8" x14ac:dyDescent="0.35">
      <c r="A161" s="1"/>
      <c r="B161" s="1" t="s">
        <v>186</v>
      </c>
      <c r="C161" s="1"/>
      <c r="D161" s="1"/>
      <c r="E161" s="1"/>
      <c r="F161" s="23"/>
      <c r="G161" s="23"/>
      <c r="H161" s="1"/>
    </row>
    <row r="162" spans="1:8" x14ac:dyDescent="0.35">
      <c r="A162" s="1"/>
      <c r="B162" s="1"/>
      <c r="C162" s="1"/>
      <c r="D162" s="1"/>
      <c r="E162" s="1"/>
      <c r="F162" s="23"/>
      <c r="G162" s="23"/>
      <c r="H162" s="1"/>
    </row>
    <row r="163" spans="1:8" x14ac:dyDescent="0.35">
      <c r="A163" s="1">
        <v>21</v>
      </c>
      <c r="B163" s="78" t="s">
        <v>22</v>
      </c>
      <c r="C163" s="1" t="s">
        <v>145</v>
      </c>
      <c r="D163" s="1" t="s">
        <v>143</v>
      </c>
      <c r="E163" s="1" t="s">
        <v>27</v>
      </c>
      <c r="F163" s="23">
        <f>[1]Vanuatu!I29</f>
        <v>11124</v>
      </c>
      <c r="G163" s="23">
        <f>SUM(F163:F165)</f>
        <v>16989</v>
      </c>
      <c r="H163" s="1" t="s">
        <v>189</v>
      </c>
    </row>
    <row r="164" spans="1:8" x14ac:dyDescent="0.35">
      <c r="A164" s="1"/>
      <c r="B164" s="1"/>
      <c r="C164" s="1" t="s">
        <v>145</v>
      </c>
      <c r="D164" s="1" t="s">
        <v>56</v>
      </c>
      <c r="E164" s="1" t="s">
        <v>41</v>
      </c>
      <c r="F164" s="23">
        <f>[1]Vanuatu!I30</f>
        <v>3221</v>
      </c>
      <c r="G164" s="23"/>
      <c r="H164" s="1"/>
    </row>
    <row r="165" spans="1:8" x14ac:dyDescent="0.35">
      <c r="A165" s="1"/>
      <c r="B165" s="1"/>
      <c r="C165" s="1" t="s">
        <v>145</v>
      </c>
      <c r="D165" s="1" t="s">
        <v>160</v>
      </c>
      <c r="E165" s="1"/>
      <c r="F165" s="23">
        <f>[1]Vanuatu!I31</f>
        <v>2644</v>
      </c>
      <c r="G165" s="23"/>
      <c r="H165" s="1"/>
    </row>
    <row r="166" spans="1:8" x14ac:dyDescent="0.35">
      <c r="A166" s="1"/>
      <c r="B166" s="1"/>
      <c r="C166" s="1" t="s">
        <v>150</v>
      </c>
      <c r="D166" s="1" t="s">
        <v>36</v>
      </c>
      <c r="E166" s="1" t="s">
        <v>253</v>
      </c>
      <c r="F166" s="23">
        <f>[1]Vanuatu!I32</f>
        <v>0</v>
      </c>
      <c r="G166" s="23"/>
      <c r="H166" s="1"/>
    </row>
    <row r="167" spans="1:8" x14ac:dyDescent="0.35">
      <c r="A167" s="1"/>
      <c r="B167" s="1"/>
      <c r="C167" s="1"/>
      <c r="D167" s="1"/>
      <c r="E167" s="1"/>
      <c r="F167" s="23"/>
      <c r="G167" s="23"/>
      <c r="H167" s="1"/>
    </row>
    <row r="168" spans="1:8" x14ac:dyDescent="0.35">
      <c r="A168" s="1"/>
      <c r="B168" s="78" t="s">
        <v>155</v>
      </c>
      <c r="C168" s="1" t="s">
        <v>145</v>
      </c>
      <c r="D168" s="1" t="s">
        <v>143</v>
      </c>
      <c r="E168" s="1"/>
      <c r="F168" s="23"/>
      <c r="G168" s="23"/>
      <c r="H168" s="1"/>
    </row>
    <row r="169" spans="1:8" x14ac:dyDescent="0.35">
      <c r="A169" s="1"/>
      <c r="B169" s="1" t="s">
        <v>187</v>
      </c>
      <c r="C169" s="1"/>
      <c r="D169" s="1"/>
      <c r="E169" s="1"/>
      <c r="F169" s="23"/>
      <c r="G169" s="23"/>
      <c r="H169" s="1"/>
    </row>
    <row r="170" spans="1:8" x14ac:dyDescent="0.35">
      <c r="A170" s="1"/>
      <c r="B170" s="1"/>
      <c r="C170" s="1"/>
      <c r="D170" s="1"/>
      <c r="E170" s="1"/>
      <c r="F170" s="23"/>
      <c r="G170" s="23"/>
      <c r="H170" s="1"/>
    </row>
    <row r="171" spans="1:8" s="83" customFormat="1" x14ac:dyDescent="0.35">
      <c r="A171" s="18">
        <v>22</v>
      </c>
      <c r="B171" s="85" t="s">
        <v>23</v>
      </c>
      <c r="C171" s="1" t="s">
        <v>145</v>
      </c>
      <c r="D171" s="1" t="s">
        <v>143</v>
      </c>
      <c r="E171" s="1" t="s">
        <v>26</v>
      </c>
      <c r="F171" s="82"/>
      <c r="G171" s="82"/>
      <c r="H171" s="18"/>
    </row>
    <row r="172" spans="1:8" x14ac:dyDescent="0.35">
      <c r="A172" s="1"/>
      <c r="B172" s="1"/>
      <c r="C172" s="1" t="s">
        <v>145</v>
      </c>
      <c r="D172" s="1" t="s">
        <v>56</v>
      </c>
      <c r="E172" s="1" t="s">
        <v>41</v>
      </c>
      <c r="F172" s="23"/>
      <c r="G172" s="23"/>
      <c r="H172" s="1"/>
    </row>
    <row r="173" spans="1:8" x14ac:dyDescent="0.35">
      <c r="A173" s="1"/>
      <c r="B173" s="1"/>
      <c r="C173" s="1" t="s">
        <v>145</v>
      </c>
      <c r="D173" s="1" t="s">
        <v>160</v>
      </c>
      <c r="E173" s="1" t="s">
        <v>2</v>
      </c>
      <c r="F173" s="23"/>
      <c r="G173" s="23"/>
      <c r="H173" s="1"/>
    </row>
    <row r="174" spans="1:8" x14ac:dyDescent="0.35">
      <c r="A174" s="1"/>
      <c r="B174" s="1"/>
      <c r="C174" s="1" t="s">
        <v>150</v>
      </c>
      <c r="D174" s="1" t="s">
        <v>36</v>
      </c>
      <c r="E174" s="1" t="s">
        <v>37</v>
      </c>
      <c r="F174" s="23"/>
      <c r="G174" s="23"/>
      <c r="H174" s="1"/>
    </row>
    <row r="175" spans="1:8" x14ac:dyDescent="0.35">
      <c r="A175" s="1"/>
      <c r="B175" s="1"/>
      <c r="E175" s="1"/>
      <c r="F175" s="23"/>
      <c r="G175" s="23"/>
      <c r="H175" s="1"/>
    </row>
    <row r="176" spans="1:8" x14ac:dyDescent="0.35">
      <c r="A176" s="1"/>
      <c r="B176" s="78" t="s">
        <v>155</v>
      </c>
      <c r="C176" s="1" t="s">
        <v>145</v>
      </c>
      <c r="D176" s="1" t="s">
        <v>143</v>
      </c>
      <c r="E176" s="1"/>
      <c r="F176" s="23"/>
      <c r="G176" s="23"/>
      <c r="H176" s="1"/>
    </row>
    <row r="177" spans="1:8" x14ac:dyDescent="0.35">
      <c r="A177" s="1"/>
      <c r="B177" s="1" t="s">
        <v>188</v>
      </c>
      <c r="C177" s="1"/>
      <c r="D177" s="1"/>
      <c r="E177" s="1"/>
      <c r="F177" s="23"/>
      <c r="G177" s="23"/>
      <c r="H177" s="1"/>
    </row>
    <row r="178" spans="1:8" x14ac:dyDescent="0.35">
      <c r="A178" s="1"/>
      <c r="B178" s="1"/>
      <c r="C178" s="1"/>
      <c r="D178" s="1"/>
      <c r="E178" s="1"/>
      <c r="F178" s="23"/>
      <c r="G178" s="23"/>
      <c r="H178" s="1"/>
    </row>
  </sheetData>
  <pageMargins left="0.7" right="0.7" top="0.75" bottom="0.75" header="0.3" footer="0.3"/>
  <pageSetup paperSize="9" orientation="portrait" verticalDpi="4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3"/>
  <sheetViews>
    <sheetView topLeftCell="A16" workbookViewId="0">
      <selection activeCell="H15" sqref="H15"/>
    </sheetView>
  </sheetViews>
  <sheetFormatPr defaultRowHeight="14.5" x14ac:dyDescent="0.35"/>
  <cols>
    <col min="2" max="2" width="24.36328125" bestFit="1" customWidth="1"/>
    <col min="3" max="3" width="9.1796875" customWidth="1"/>
    <col min="4" max="4" width="8.90625" bestFit="1" customWidth="1"/>
    <col min="5" max="5" width="10" customWidth="1"/>
    <col min="6" max="6" width="6.54296875" bestFit="1" customWidth="1"/>
    <col min="7" max="7" width="12" style="6" customWidth="1"/>
  </cols>
  <sheetData>
    <row r="3" spans="2:9" x14ac:dyDescent="0.35">
      <c r="B3" s="8" t="s">
        <v>43</v>
      </c>
    </row>
    <row r="4" spans="2:9" ht="28.75" customHeight="1" x14ac:dyDescent="0.35">
      <c r="B4" s="118"/>
      <c r="C4" s="117" t="s">
        <v>44</v>
      </c>
      <c r="D4" s="117"/>
      <c r="E4" s="117"/>
      <c r="F4" s="117"/>
      <c r="G4" s="120" t="s">
        <v>45</v>
      </c>
      <c r="H4" s="114" t="s">
        <v>46</v>
      </c>
      <c r="I4" s="114"/>
    </row>
    <row r="5" spans="2:9" x14ac:dyDescent="0.35">
      <c r="B5" s="119"/>
      <c r="C5" s="17" t="s">
        <v>47</v>
      </c>
      <c r="D5" s="17"/>
      <c r="E5" s="17" t="s">
        <v>48</v>
      </c>
      <c r="F5" s="17"/>
      <c r="G5" s="121"/>
      <c r="H5" s="4" t="s">
        <v>49</v>
      </c>
      <c r="I5" s="4" t="s">
        <v>50</v>
      </c>
    </row>
    <row r="6" spans="2:9" ht="14.4" x14ac:dyDescent="0.3">
      <c r="B6" s="4" t="s">
        <v>51</v>
      </c>
      <c r="C6" s="44">
        <v>29</v>
      </c>
      <c r="D6" s="43">
        <f>C6*200</f>
        <v>5800</v>
      </c>
      <c r="E6" s="17">
        <v>0</v>
      </c>
      <c r="F6" s="17">
        <f>E6*50</f>
        <v>0</v>
      </c>
      <c r="G6" s="5" t="s">
        <v>52</v>
      </c>
      <c r="H6" s="4">
        <v>1026</v>
      </c>
      <c r="I6" s="4">
        <v>1231200</v>
      </c>
    </row>
    <row r="7" spans="2:9" ht="14.4" x14ac:dyDescent="0.3">
      <c r="B7" s="4" t="s">
        <v>2</v>
      </c>
      <c r="C7" s="44">
        <v>478</v>
      </c>
      <c r="D7" s="43">
        <f t="shared" ref="D7:D10" si="0">C7*200</f>
        <v>95600</v>
      </c>
      <c r="E7" s="17">
        <v>78</v>
      </c>
      <c r="F7" s="17">
        <f t="shared" ref="F7:F10" si="1">E7*50</f>
        <v>3900</v>
      </c>
      <c r="G7" s="5" t="s">
        <v>53</v>
      </c>
      <c r="H7" s="4">
        <v>156</v>
      </c>
      <c r="I7" s="4">
        <v>199680</v>
      </c>
    </row>
    <row r="8" spans="2:9" ht="14.4" x14ac:dyDescent="0.3">
      <c r="B8" s="4" t="s">
        <v>54</v>
      </c>
      <c r="C8" s="44">
        <v>0</v>
      </c>
      <c r="D8" s="43">
        <f t="shared" si="0"/>
        <v>0</v>
      </c>
      <c r="E8" s="17">
        <v>0</v>
      </c>
      <c r="F8" s="17">
        <f t="shared" si="1"/>
        <v>0</v>
      </c>
      <c r="G8" s="5" t="s">
        <v>55</v>
      </c>
      <c r="H8" s="4">
        <v>199</v>
      </c>
      <c r="I8" s="4">
        <v>254720</v>
      </c>
    </row>
    <row r="9" spans="2:9" ht="14.4" x14ac:dyDescent="0.3">
      <c r="B9" s="4" t="s">
        <v>56</v>
      </c>
      <c r="C9" s="44">
        <v>9</v>
      </c>
      <c r="D9" s="43">
        <f t="shared" si="0"/>
        <v>1800</v>
      </c>
      <c r="E9" s="17">
        <v>27</v>
      </c>
      <c r="F9" s="17">
        <f t="shared" si="1"/>
        <v>1350</v>
      </c>
      <c r="G9" s="5" t="s">
        <v>57</v>
      </c>
      <c r="H9" s="4">
        <v>465</v>
      </c>
      <c r="I9" s="4">
        <v>641700</v>
      </c>
    </row>
    <row r="10" spans="2:9" ht="14.4" x14ac:dyDescent="0.3">
      <c r="B10" s="16" t="s">
        <v>111</v>
      </c>
      <c r="C10" s="44">
        <f t="shared" ref="C10:H10" si="2">SUM(C6:C9)</f>
        <v>516</v>
      </c>
      <c r="D10" s="47">
        <f t="shared" si="0"/>
        <v>103200</v>
      </c>
      <c r="E10" s="16">
        <f t="shared" si="2"/>
        <v>105</v>
      </c>
      <c r="F10" s="48">
        <f t="shared" si="1"/>
        <v>5250</v>
      </c>
      <c r="G10" s="16"/>
      <c r="H10" s="16">
        <f t="shared" si="2"/>
        <v>1846</v>
      </c>
      <c r="I10" s="49">
        <f>SUM(I6:I9)</f>
        <v>2327300</v>
      </c>
    </row>
    <row r="11" spans="2:9" ht="14.4" x14ac:dyDescent="0.3">
      <c r="B11" s="24"/>
      <c r="C11" s="45"/>
      <c r="D11" s="46"/>
      <c r="E11" s="24"/>
      <c r="F11" s="28"/>
      <c r="G11" s="24"/>
      <c r="H11" s="24"/>
      <c r="I11" s="24"/>
    </row>
    <row r="13" spans="2:9" ht="29" x14ac:dyDescent="0.35">
      <c r="B13" s="118"/>
      <c r="C13" s="122" t="s">
        <v>58</v>
      </c>
      <c r="D13" s="123"/>
      <c r="E13" s="123"/>
      <c r="F13" s="124"/>
      <c r="G13" s="13" t="s">
        <v>45</v>
      </c>
      <c r="H13" s="10" t="s">
        <v>46</v>
      </c>
      <c r="I13" s="10"/>
    </row>
    <row r="14" spans="2:9" x14ac:dyDescent="0.35">
      <c r="B14" s="119"/>
      <c r="C14" s="4" t="s">
        <v>59</v>
      </c>
      <c r="D14" s="4" t="s">
        <v>60</v>
      </c>
      <c r="E14" s="4" t="s">
        <v>61</v>
      </c>
      <c r="F14" s="4" t="s">
        <v>62</v>
      </c>
      <c r="G14" s="5"/>
      <c r="H14" s="4" t="s">
        <v>63</v>
      </c>
      <c r="I14" s="4" t="s">
        <v>50</v>
      </c>
    </row>
    <row r="15" spans="2:9" x14ac:dyDescent="0.35">
      <c r="B15" s="4" t="s">
        <v>64</v>
      </c>
      <c r="C15" s="4" t="s">
        <v>65</v>
      </c>
      <c r="D15" s="4">
        <v>551</v>
      </c>
      <c r="E15" s="4">
        <v>1</v>
      </c>
      <c r="F15" s="4">
        <v>96</v>
      </c>
      <c r="G15" s="5" t="s">
        <v>66</v>
      </c>
      <c r="H15" s="4" t="s">
        <v>67</v>
      </c>
      <c r="I15" s="4">
        <v>46364</v>
      </c>
    </row>
    <row r="16" spans="2:9" x14ac:dyDescent="0.35">
      <c r="B16" s="4" t="s">
        <v>68</v>
      </c>
      <c r="C16" s="4" t="s">
        <v>69</v>
      </c>
      <c r="D16" s="4">
        <v>10</v>
      </c>
      <c r="E16" s="4">
        <v>0</v>
      </c>
      <c r="F16" s="4">
        <v>0</v>
      </c>
      <c r="G16" s="5" t="s">
        <v>70</v>
      </c>
      <c r="H16" s="4" t="s">
        <v>70</v>
      </c>
      <c r="I16" s="4" t="s">
        <v>70</v>
      </c>
    </row>
    <row r="17" spans="2:9" ht="14.4" x14ac:dyDescent="0.3">
      <c r="B17" s="24"/>
      <c r="C17" s="24"/>
      <c r="D17" s="24"/>
      <c r="E17" s="24"/>
      <c r="F17" s="24"/>
      <c r="G17" s="25"/>
      <c r="H17" s="24"/>
      <c r="I17" s="24"/>
    </row>
    <row r="19" spans="2:9" x14ac:dyDescent="0.35">
      <c r="B19" s="8" t="s">
        <v>71</v>
      </c>
    </row>
    <row r="20" spans="2:9" ht="28.75" x14ac:dyDescent="0.3">
      <c r="B20" s="11"/>
      <c r="C20" s="116" t="s">
        <v>44</v>
      </c>
      <c r="D20" s="116"/>
      <c r="E20" s="116"/>
      <c r="F20" s="116"/>
      <c r="G20" s="12" t="s">
        <v>45</v>
      </c>
      <c r="H20" s="116" t="s">
        <v>46</v>
      </c>
      <c r="I20" s="116"/>
    </row>
    <row r="21" spans="2:9" ht="14.4" x14ac:dyDescent="0.3">
      <c r="B21" s="1"/>
      <c r="C21" s="17" t="s">
        <v>47</v>
      </c>
      <c r="D21" s="17"/>
      <c r="E21" s="17" t="s">
        <v>75</v>
      </c>
      <c r="F21" s="17"/>
      <c r="G21" s="7"/>
      <c r="H21" s="1" t="s">
        <v>49</v>
      </c>
      <c r="I21" s="1" t="s">
        <v>50</v>
      </c>
    </row>
    <row r="22" spans="2:9" ht="14.4" x14ac:dyDescent="0.3">
      <c r="B22" s="1" t="s">
        <v>51</v>
      </c>
      <c r="C22" s="17">
        <v>247</v>
      </c>
      <c r="D22" s="17">
        <f>C22*200</f>
        <v>49400</v>
      </c>
      <c r="E22" s="17">
        <v>247</v>
      </c>
      <c r="F22" s="17">
        <f>E22*50</f>
        <v>12350</v>
      </c>
      <c r="G22" s="1" t="s">
        <v>70</v>
      </c>
      <c r="H22" s="1" t="s">
        <v>70</v>
      </c>
      <c r="I22" s="1" t="s">
        <v>70</v>
      </c>
    </row>
    <row r="23" spans="2:9" ht="14.4" x14ac:dyDescent="0.3">
      <c r="B23" s="1" t="s">
        <v>2</v>
      </c>
      <c r="C23" s="17">
        <v>247</v>
      </c>
      <c r="D23" s="17">
        <f t="shared" ref="D23:D25" si="3">C23*200</f>
        <v>49400</v>
      </c>
      <c r="E23" s="17">
        <v>247</v>
      </c>
      <c r="F23" s="17">
        <f t="shared" ref="F23:F26" si="4">E23*50</f>
        <v>12350</v>
      </c>
      <c r="G23" s="1" t="s">
        <v>70</v>
      </c>
      <c r="H23" s="1" t="s">
        <v>70</v>
      </c>
      <c r="I23" s="1" t="s">
        <v>70</v>
      </c>
    </row>
    <row r="24" spans="2:9" ht="14.4" x14ac:dyDescent="0.3">
      <c r="B24" s="1" t="s">
        <v>54</v>
      </c>
      <c r="C24" s="17">
        <v>80</v>
      </c>
      <c r="D24" s="17">
        <f t="shared" si="3"/>
        <v>16000</v>
      </c>
      <c r="E24" s="17">
        <v>0</v>
      </c>
      <c r="F24" s="17">
        <f t="shared" si="4"/>
        <v>0</v>
      </c>
      <c r="G24" s="1" t="s">
        <v>70</v>
      </c>
      <c r="H24" s="1" t="s">
        <v>70</v>
      </c>
      <c r="I24" s="1" t="s">
        <v>70</v>
      </c>
    </row>
    <row r="25" spans="2:9" ht="14.4" x14ac:dyDescent="0.3">
      <c r="B25" s="1" t="s">
        <v>56</v>
      </c>
      <c r="C25" s="17">
        <v>247</v>
      </c>
      <c r="D25" s="17">
        <f t="shared" si="3"/>
        <v>49400</v>
      </c>
      <c r="E25" s="17">
        <v>248</v>
      </c>
      <c r="F25" s="17">
        <f t="shared" si="4"/>
        <v>12400</v>
      </c>
      <c r="G25" s="1" t="s">
        <v>70</v>
      </c>
      <c r="H25" s="1" t="s">
        <v>70</v>
      </c>
      <c r="I25" s="1" t="s">
        <v>70</v>
      </c>
    </row>
    <row r="26" spans="2:9" ht="14.4" x14ac:dyDescent="0.3">
      <c r="B26" s="18" t="s">
        <v>112</v>
      </c>
      <c r="C26" s="17">
        <f>SUM(C22:C25)</f>
        <v>821</v>
      </c>
      <c r="D26" s="17">
        <f>C26*200</f>
        <v>164200</v>
      </c>
      <c r="E26" s="17">
        <f t="shared" ref="E26" si="5">SUM(E22:E25)</f>
        <v>742</v>
      </c>
      <c r="F26" s="17">
        <f t="shared" si="4"/>
        <v>37100</v>
      </c>
      <c r="G26" s="1"/>
      <c r="H26" s="1"/>
      <c r="I26" s="1"/>
    </row>
    <row r="28" spans="2:9" ht="14.4" x14ac:dyDescent="0.3">
      <c r="B28" s="8" t="s">
        <v>72</v>
      </c>
    </row>
    <row r="29" spans="2:9" ht="28.75" customHeight="1" x14ac:dyDescent="0.35">
      <c r="B29" s="112"/>
      <c r="C29" s="116" t="s">
        <v>58</v>
      </c>
      <c r="D29" s="116"/>
      <c r="E29" s="116"/>
      <c r="F29" s="116"/>
      <c r="G29" s="115" t="s">
        <v>73</v>
      </c>
      <c r="H29" s="116" t="s">
        <v>46</v>
      </c>
      <c r="I29" s="116"/>
    </row>
    <row r="30" spans="2:9" x14ac:dyDescent="0.35">
      <c r="B30" s="113"/>
      <c r="C30" s="116"/>
      <c r="D30" s="116"/>
      <c r="E30" s="116"/>
      <c r="F30" s="116"/>
      <c r="G30" s="115"/>
      <c r="H30" s="11" t="s">
        <v>49</v>
      </c>
      <c r="I30" s="11" t="s">
        <v>50</v>
      </c>
    </row>
    <row r="31" spans="2:9" x14ac:dyDescent="0.35">
      <c r="B31" s="1" t="s">
        <v>64</v>
      </c>
      <c r="C31" s="117" t="s">
        <v>74</v>
      </c>
      <c r="D31" s="117"/>
      <c r="E31" s="117"/>
      <c r="F31" s="117"/>
      <c r="G31" s="1" t="s">
        <v>74</v>
      </c>
      <c r="H31" s="1" t="s">
        <v>74</v>
      </c>
      <c r="I31" s="1" t="s">
        <v>74</v>
      </c>
    </row>
    <row r="32" spans="2:9" x14ac:dyDescent="0.35">
      <c r="B32" s="1" t="s">
        <v>68</v>
      </c>
      <c r="C32" s="117" t="s">
        <v>74</v>
      </c>
      <c r="D32" s="117"/>
      <c r="E32" s="117"/>
      <c r="F32" s="117"/>
      <c r="G32" s="1" t="s">
        <v>74</v>
      </c>
      <c r="H32" s="1" t="s">
        <v>74</v>
      </c>
      <c r="I32" s="1" t="s">
        <v>74</v>
      </c>
    </row>
    <row r="34" spans="2:9" ht="14.4" x14ac:dyDescent="0.3">
      <c r="B34" s="8" t="s">
        <v>76</v>
      </c>
    </row>
    <row r="35" spans="2:9" ht="28.75" customHeight="1" x14ac:dyDescent="0.35">
      <c r="B35" s="117"/>
      <c r="C35" s="116" t="s">
        <v>77</v>
      </c>
      <c r="D35" s="116"/>
      <c r="E35" s="116"/>
      <c r="F35" s="116"/>
      <c r="G35" s="115" t="s">
        <v>45</v>
      </c>
      <c r="H35" s="9" t="s">
        <v>46</v>
      </c>
      <c r="I35" s="9"/>
    </row>
    <row r="36" spans="2:9" x14ac:dyDescent="0.35">
      <c r="B36" s="117"/>
      <c r="C36" s="116"/>
      <c r="D36" s="116"/>
      <c r="E36" s="116"/>
      <c r="F36" s="116"/>
      <c r="G36" s="115"/>
      <c r="H36" s="9" t="s">
        <v>49</v>
      </c>
      <c r="I36" s="9" t="s">
        <v>50</v>
      </c>
    </row>
    <row r="37" spans="2:9" ht="28.75" x14ac:dyDescent="0.3">
      <c r="B37" s="4" t="s">
        <v>78</v>
      </c>
      <c r="C37" s="114" t="s">
        <v>74</v>
      </c>
      <c r="D37" s="114"/>
      <c r="E37" s="114"/>
      <c r="F37" s="114"/>
      <c r="G37" s="5" t="s">
        <v>80</v>
      </c>
      <c r="H37" s="4">
        <v>259</v>
      </c>
      <c r="I37" s="4">
        <v>310860</v>
      </c>
    </row>
    <row r="38" spans="2:9" x14ac:dyDescent="0.35">
      <c r="B38" s="4" t="s">
        <v>79</v>
      </c>
      <c r="C38" s="114" t="s">
        <v>74</v>
      </c>
      <c r="D38" s="114"/>
      <c r="E38" s="114"/>
      <c r="F38" s="114"/>
      <c r="G38" s="4" t="s">
        <v>74</v>
      </c>
      <c r="H38" s="4" t="s">
        <v>74</v>
      </c>
      <c r="I38" s="4" t="s">
        <v>74</v>
      </c>
    </row>
    <row r="39" spans="2:9" x14ac:dyDescent="0.35">
      <c r="B39" s="16" t="s">
        <v>112</v>
      </c>
      <c r="C39" s="16"/>
      <c r="D39" s="16"/>
      <c r="E39" s="16"/>
      <c r="F39" s="16"/>
      <c r="G39" s="5"/>
      <c r="H39" s="16">
        <v>259</v>
      </c>
      <c r="I39" s="16">
        <v>310860</v>
      </c>
    </row>
    <row r="43" spans="2:9" x14ac:dyDescent="0.35">
      <c r="B43" t="s">
        <v>46</v>
      </c>
      <c r="C43">
        <f>SUM(I10,I39)</f>
        <v>2638160</v>
      </c>
    </row>
  </sheetData>
  <mergeCells count="19">
    <mergeCell ref="B4:B5"/>
    <mergeCell ref="G4:G5"/>
    <mergeCell ref="H4:I4"/>
    <mergeCell ref="C4:F4"/>
    <mergeCell ref="H20:I20"/>
    <mergeCell ref="C20:F20"/>
    <mergeCell ref="B13:B14"/>
    <mergeCell ref="C13:F13"/>
    <mergeCell ref="H29:I29"/>
    <mergeCell ref="C31:F31"/>
    <mergeCell ref="C32:F32"/>
    <mergeCell ref="C29:F30"/>
    <mergeCell ref="G29:G30"/>
    <mergeCell ref="B29:B30"/>
    <mergeCell ref="C37:F37"/>
    <mergeCell ref="C38:F38"/>
    <mergeCell ref="G35:G36"/>
    <mergeCell ref="C35:F36"/>
    <mergeCell ref="B35:B3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1"/>
  <sheetViews>
    <sheetView workbookViewId="0">
      <selection activeCell="E39" sqref="E39"/>
    </sheetView>
  </sheetViews>
  <sheetFormatPr defaultRowHeight="14.5" x14ac:dyDescent="0.35"/>
  <cols>
    <col min="2" max="2" width="24.36328125" bestFit="1" customWidth="1"/>
    <col min="7" max="7" width="21.08984375" bestFit="1" customWidth="1"/>
  </cols>
  <sheetData>
    <row r="2" spans="2:9" ht="14.4" x14ac:dyDescent="0.3">
      <c r="B2" s="8" t="s">
        <v>85</v>
      </c>
    </row>
    <row r="3" spans="2:9" x14ac:dyDescent="0.35">
      <c r="B3" s="118"/>
      <c r="C3" s="117" t="s">
        <v>44</v>
      </c>
      <c r="D3" s="117"/>
      <c r="E3" s="117"/>
      <c r="F3" s="117"/>
      <c r="G3" s="120" t="s">
        <v>45</v>
      </c>
      <c r="H3" s="114" t="s">
        <v>46</v>
      </c>
      <c r="I3" s="114"/>
    </row>
    <row r="4" spans="2:9" x14ac:dyDescent="0.35">
      <c r="B4" s="119"/>
      <c r="C4" s="125" t="s">
        <v>47</v>
      </c>
      <c r="D4" s="126"/>
      <c r="E4" s="125" t="s">
        <v>48</v>
      </c>
      <c r="F4" s="126"/>
      <c r="G4" s="121"/>
      <c r="H4" s="16" t="s">
        <v>49</v>
      </c>
      <c r="I4" s="16" t="s">
        <v>50</v>
      </c>
    </row>
    <row r="5" spans="2:9" ht="14.4" x14ac:dyDescent="0.3">
      <c r="B5" s="16" t="s">
        <v>51</v>
      </c>
      <c r="C5" s="125"/>
      <c r="D5" s="126"/>
      <c r="E5" s="125"/>
      <c r="F5" s="126"/>
      <c r="G5" s="5"/>
      <c r="H5" s="16"/>
      <c r="I5" s="27">
        <v>335000</v>
      </c>
    </row>
    <row r="6" spans="2:9" ht="14.4" x14ac:dyDescent="0.3">
      <c r="B6" s="16" t="s">
        <v>89</v>
      </c>
      <c r="C6" s="127" t="s">
        <v>90</v>
      </c>
      <c r="D6" s="128"/>
      <c r="E6" s="128"/>
      <c r="F6" s="128"/>
      <c r="G6" s="128"/>
      <c r="H6" s="128"/>
      <c r="I6" s="129"/>
    </row>
    <row r="7" spans="2:9" ht="14.4" x14ac:dyDescent="0.3">
      <c r="G7" s="6"/>
    </row>
    <row r="9" spans="2:9" ht="14.4" x14ac:dyDescent="0.3">
      <c r="B9" s="26" t="s">
        <v>86</v>
      </c>
    </row>
    <row r="11" spans="2:9" ht="29" x14ac:dyDescent="0.35">
      <c r="B11" s="118"/>
      <c r="C11" s="122" t="s">
        <v>58</v>
      </c>
      <c r="D11" s="123"/>
      <c r="E11" s="123"/>
      <c r="F11" s="124"/>
      <c r="G11" s="13" t="s">
        <v>45</v>
      </c>
      <c r="H11" s="10" t="s">
        <v>46</v>
      </c>
      <c r="I11" s="10"/>
    </row>
    <row r="12" spans="2:9" x14ac:dyDescent="0.35">
      <c r="B12" s="119"/>
      <c r="C12" s="16" t="s">
        <v>59</v>
      </c>
      <c r="D12" s="16" t="s">
        <v>60</v>
      </c>
      <c r="E12" s="16" t="s">
        <v>61</v>
      </c>
      <c r="F12" s="16" t="s">
        <v>62</v>
      </c>
      <c r="G12" s="5"/>
      <c r="H12" s="16" t="s">
        <v>63</v>
      </c>
      <c r="I12" s="16" t="s">
        <v>50</v>
      </c>
    </row>
    <row r="13" spans="2:9" x14ac:dyDescent="0.35">
      <c r="B13" s="16" t="s">
        <v>91</v>
      </c>
      <c r="C13" s="16"/>
      <c r="D13" s="16"/>
      <c r="E13" s="16"/>
      <c r="F13" s="16"/>
      <c r="G13" s="5"/>
      <c r="H13" s="16"/>
      <c r="I13" s="16"/>
    </row>
    <row r="14" spans="2:9" ht="14.4" x14ac:dyDescent="0.3">
      <c r="B14" s="24"/>
      <c r="C14" s="24"/>
      <c r="D14" s="24"/>
      <c r="E14" s="24"/>
      <c r="F14" s="24"/>
      <c r="G14" s="25"/>
      <c r="H14" s="24"/>
      <c r="I14" s="24"/>
    </row>
    <row r="15" spans="2:9" ht="14.4" x14ac:dyDescent="0.3">
      <c r="B15" s="24"/>
      <c r="C15" s="24"/>
      <c r="D15" s="24"/>
      <c r="E15" s="24"/>
      <c r="F15" s="24"/>
      <c r="G15" s="25"/>
      <c r="H15" s="24"/>
      <c r="I15" s="24"/>
    </row>
    <row r="16" spans="2:9" ht="14.4" x14ac:dyDescent="0.3">
      <c r="B16" s="8" t="s">
        <v>87</v>
      </c>
    </row>
    <row r="18" spans="2:9" x14ac:dyDescent="0.35">
      <c r="B18" s="118"/>
      <c r="C18" s="117" t="s">
        <v>44</v>
      </c>
      <c r="D18" s="117"/>
      <c r="E18" s="117"/>
      <c r="F18" s="117"/>
      <c r="G18" s="120" t="s">
        <v>45</v>
      </c>
      <c r="H18" s="114" t="s">
        <v>46</v>
      </c>
      <c r="I18" s="114"/>
    </row>
    <row r="19" spans="2:9" x14ac:dyDescent="0.35">
      <c r="B19" s="119"/>
      <c r="C19" s="125" t="s">
        <v>47</v>
      </c>
      <c r="D19" s="126"/>
      <c r="E19" s="125" t="s">
        <v>48</v>
      </c>
      <c r="F19" s="126"/>
      <c r="G19" s="121"/>
      <c r="H19" s="16" t="s">
        <v>49</v>
      </c>
      <c r="I19" s="16" t="s">
        <v>50</v>
      </c>
    </row>
    <row r="20" spans="2:9" ht="14.4" x14ac:dyDescent="0.3">
      <c r="B20" s="16" t="s">
        <v>51</v>
      </c>
      <c r="C20" s="125"/>
      <c r="D20" s="126"/>
      <c r="E20" s="125"/>
      <c r="F20" s="126"/>
      <c r="G20" s="5"/>
      <c r="H20" s="16"/>
      <c r="I20" s="16"/>
    </row>
    <row r="21" spans="2:9" ht="14.4" x14ac:dyDescent="0.3">
      <c r="B21" s="16" t="s">
        <v>2</v>
      </c>
      <c r="C21" s="125"/>
      <c r="D21" s="126"/>
      <c r="E21" s="125"/>
      <c r="F21" s="126"/>
      <c r="G21" s="5"/>
      <c r="H21" s="16"/>
      <c r="I21" s="16"/>
    </row>
    <row r="22" spans="2:9" ht="14.4" x14ac:dyDescent="0.3">
      <c r="B22" s="16" t="s">
        <v>92</v>
      </c>
      <c r="C22" s="125"/>
      <c r="D22" s="126"/>
      <c r="E22" s="125"/>
      <c r="F22" s="126"/>
      <c r="G22" s="5"/>
      <c r="H22" s="16"/>
      <c r="I22" s="16"/>
    </row>
    <row r="23" spans="2:9" ht="14.4" x14ac:dyDescent="0.3">
      <c r="B23" s="16" t="s">
        <v>56</v>
      </c>
      <c r="C23" s="125"/>
      <c r="D23" s="126"/>
      <c r="E23" s="125"/>
      <c r="F23" s="126"/>
      <c r="G23" s="5"/>
      <c r="H23" s="16"/>
      <c r="I23" s="16"/>
    </row>
    <row r="24" spans="2:9" ht="14.4" x14ac:dyDescent="0.3">
      <c r="B24" s="24" t="s">
        <v>93</v>
      </c>
      <c r="C24" s="28"/>
      <c r="D24" s="28"/>
      <c r="E24" s="28"/>
      <c r="F24" s="28"/>
      <c r="G24" s="25"/>
      <c r="H24" s="24"/>
      <c r="I24" s="24"/>
    </row>
    <row r="26" spans="2:9" x14ac:dyDescent="0.35">
      <c r="B26" s="26" t="s">
        <v>88</v>
      </c>
    </row>
    <row r="28" spans="2:9" x14ac:dyDescent="0.35">
      <c r="B28" s="118"/>
      <c r="C28" s="117" t="s">
        <v>44</v>
      </c>
      <c r="D28" s="117"/>
      <c r="E28" s="117"/>
      <c r="F28" s="117"/>
      <c r="G28" s="120" t="s">
        <v>45</v>
      </c>
      <c r="H28" s="114" t="s">
        <v>46</v>
      </c>
      <c r="I28" s="114"/>
    </row>
    <row r="29" spans="2:9" x14ac:dyDescent="0.35">
      <c r="B29" s="119"/>
      <c r="C29" s="125" t="s">
        <v>47</v>
      </c>
      <c r="D29" s="126"/>
      <c r="E29" s="125" t="s">
        <v>48</v>
      </c>
      <c r="F29" s="126"/>
      <c r="G29" s="121"/>
      <c r="H29" s="16" t="s">
        <v>49</v>
      </c>
      <c r="I29" s="16" t="s">
        <v>50</v>
      </c>
    </row>
    <row r="30" spans="2:9" x14ac:dyDescent="0.35">
      <c r="B30" s="16" t="s">
        <v>51</v>
      </c>
      <c r="C30" s="125"/>
      <c r="D30" s="126"/>
      <c r="E30" s="125"/>
      <c r="F30" s="126"/>
      <c r="G30" s="5"/>
      <c r="H30" s="16"/>
      <c r="I30" s="16"/>
    </row>
    <row r="31" spans="2:9" x14ac:dyDescent="0.35">
      <c r="B31" s="16" t="s">
        <v>56</v>
      </c>
      <c r="C31" s="125"/>
      <c r="D31" s="126"/>
      <c r="E31" s="125"/>
      <c r="F31" s="126"/>
      <c r="G31" s="5"/>
      <c r="H31" s="16"/>
      <c r="I31" s="16"/>
    </row>
  </sheetData>
  <mergeCells count="35">
    <mergeCell ref="C31:D31"/>
    <mergeCell ref="E31:F31"/>
    <mergeCell ref="C6:I6"/>
    <mergeCell ref="C30:D30"/>
    <mergeCell ref="E30:F30"/>
    <mergeCell ref="C21:D21"/>
    <mergeCell ref="E21:F21"/>
    <mergeCell ref="C22:D22"/>
    <mergeCell ref="E22:F22"/>
    <mergeCell ref="C23:D23"/>
    <mergeCell ref="E23:F23"/>
    <mergeCell ref="G18:G19"/>
    <mergeCell ref="H18:I18"/>
    <mergeCell ref="C19:D19"/>
    <mergeCell ref="E19:F19"/>
    <mergeCell ref="C20:D20"/>
    <mergeCell ref="B28:B29"/>
    <mergeCell ref="C28:F28"/>
    <mergeCell ref="G28:G29"/>
    <mergeCell ref="H28:I28"/>
    <mergeCell ref="C29:D29"/>
    <mergeCell ref="E29:F29"/>
    <mergeCell ref="B3:B4"/>
    <mergeCell ref="C3:F3"/>
    <mergeCell ref="G3:G4"/>
    <mergeCell ref="E20:F20"/>
    <mergeCell ref="B11:B12"/>
    <mergeCell ref="C11:F11"/>
    <mergeCell ref="B18:B19"/>
    <mergeCell ref="C18:F18"/>
    <mergeCell ref="H3:I3"/>
    <mergeCell ref="C4:D4"/>
    <mergeCell ref="E4:F4"/>
    <mergeCell ref="C5:D5"/>
    <mergeCell ref="E5:F5"/>
  </mergeCells>
  <pageMargins left="0.7" right="0.7" top="0.75" bottom="0.75" header="0.3" footer="0.3"/>
  <pageSetup paperSize="9" orientation="portrait" verticalDpi="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I19"/>
  <sheetViews>
    <sheetView workbookViewId="0">
      <selection activeCell="I9" sqref="I9"/>
    </sheetView>
  </sheetViews>
  <sheetFormatPr defaultRowHeight="14.5" x14ac:dyDescent="0.35"/>
  <cols>
    <col min="2" max="2" width="29.81640625" customWidth="1"/>
    <col min="7" max="7" width="21.08984375" bestFit="1" customWidth="1"/>
    <col min="8" max="8" width="12.36328125" bestFit="1" customWidth="1"/>
    <col min="9" max="9" width="14" customWidth="1"/>
  </cols>
  <sheetData>
    <row r="4" spans="2:9" ht="14.4" x14ac:dyDescent="0.3">
      <c r="B4" s="8" t="s">
        <v>94</v>
      </c>
    </row>
    <row r="5" spans="2:9" x14ac:dyDescent="0.35">
      <c r="B5" s="118"/>
      <c r="C5" s="117" t="s">
        <v>44</v>
      </c>
      <c r="D5" s="117"/>
      <c r="E5" s="117"/>
      <c r="F5" s="117"/>
      <c r="G5" s="120" t="s">
        <v>45</v>
      </c>
      <c r="H5" s="114" t="s">
        <v>46</v>
      </c>
      <c r="I5" s="114"/>
    </row>
    <row r="6" spans="2:9" x14ac:dyDescent="0.35">
      <c r="B6" s="119"/>
      <c r="C6" s="125" t="s">
        <v>47</v>
      </c>
      <c r="D6" s="126"/>
      <c r="E6" s="125" t="s">
        <v>48</v>
      </c>
      <c r="F6" s="126"/>
      <c r="G6" s="121"/>
      <c r="H6" s="16" t="s">
        <v>105</v>
      </c>
      <c r="I6" s="27" t="s">
        <v>106</v>
      </c>
    </row>
    <row r="7" spans="2:9" ht="14.4" x14ac:dyDescent="0.3">
      <c r="B7" s="16" t="s">
        <v>102</v>
      </c>
      <c r="C7" s="125" t="s">
        <v>70</v>
      </c>
      <c r="D7" s="126"/>
      <c r="E7" s="125" t="s">
        <v>70</v>
      </c>
      <c r="F7" s="126"/>
      <c r="G7" s="5"/>
      <c r="H7" s="27">
        <v>750000</v>
      </c>
      <c r="I7" s="27">
        <f>H7*3.785</f>
        <v>2838750</v>
      </c>
    </row>
    <row r="8" spans="2:9" ht="14.4" x14ac:dyDescent="0.3">
      <c r="B8" s="16" t="s">
        <v>103</v>
      </c>
      <c r="C8" s="125" t="s">
        <v>70</v>
      </c>
      <c r="D8" s="126"/>
      <c r="E8" s="125" t="s">
        <v>70</v>
      </c>
      <c r="F8" s="126"/>
      <c r="G8" s="5"/>
      <c r="H8" s="27">
        <v>55000</v>
      </c>
      <c r="I8" s="27">
        <f t="shared" ref="I8:I9" si="0">H8*3.785</f>
        <v>208175</v>
      </c>
    </row>
    <row r="9" spans="2:9" ht="14.4" x14ac:dyDescent="0.3">
      <c r="B9" s="16" t="s">
        <v>104</v>
      </c>
      <c r="C9" s="125" t="s">
        <v>70</v>
      </c>
      <c r="D9" s="126"/>
      <c r="E9" s="125" t="s">
        <v>70</v>
      </c>
      <c r="F9" s="126"/>
      <c r="G9" s="5"/>
      <c r="H9" s="27">
        <v>6000000</v>
      </c>
      <c r="I9" s="27">
        <f t="shared" si="0"/>
        <v>22710000</v>
      </c>
    </row>
    <row r="12" spans="2:9" ht="14.4" x14ac:dyDescent="0.3">
      <c r="B12" s="38" t="s">
        <v>95</v>
      </c>
      <c r="C12" s="31"/>
      <c r="D12" s="31"/>
      <c r="E12" s="31"/>
      <c r="F12" s="31"/>
      <c r="G12" s="32"/>
    </row>
    <row r="13" spans="2:9" ht="14.4" x14ac:dyDescent="0.3">
      <c r="B13" s="39" t="s">
        <v>96</v>
      </c>
      <c r="C13" s="34"/>
      <c r="D13" s="34"/>
      <c r="E13" s="34"/>
      <c r="F13" s="34"/>
      <c r="G13" s="35"/>
    </row>
    <row r="14" spans="2:9" ht="14.4" x14ac:dyDescent="0.3">
      <c r="B14" s="33" t="s">
        <v>97</v>
      </c>
      <c r="C14" s="34" t="s">
        <v>98</v>
      </c>
      <c r="D14" s="34"/>
      <c r="E14" s="34"/>
      <c r="F14" s="34"/>
      <c r="G14" s="35"/>
    </row>
    <row r="15" spans="2:9" ht="14.4" x14ac:dyDescent="0.3">
      <c r="B15" s="33"/>
      <c r="C15" s="34" t="s">
        <v>99</v>
      </c>
      <c r="D15" s="34"/>
      <c r="E15" s="34"/>
      <c r="F15" s="34"/>
      <c r="G15" s="35"/>
    </row>
    <row r="16" spans="2:9" ht="14.4" x14ac:dyDescent="0.3">
      <c r="B16" s="33"/>
      <c r="C16" s="34" t="s">
        <v>100</v>
      </c>
      <c r="D16" s="34"/>
      <c r="E16" s="34"/>
      <c r="F16" s="34"/>
      <c r="G16" s="35"/>
    </row>
    <row r="17" spans="2:7" ht="14.4" x14ac:dyDescent="0.3">
      <c r="B17" s="41" t="s">
        <v>101</v>
      </c>
      <c r="C17" s="34"/>
      <c r="D17" s="34"/>
      <c r="E17" s="34"/>
      <c r="F17" s="34"/>
      <c r="G17" s="35"/>
    </row>
    <row r="18" spans="2:7" ht="14.4" x14ac:dyDescent="0.3">
      <c r="B18" s="41" t="s">
        <v>107</v>
      </c>
      <c r="C18" s="34"/>
      <c r="D18" s="34"/>
      <c r="E18" s="34"/>
      <c r="F18" s="34"/>
      <c r="G18" s="35"/>
    </row>
    <row r="19" spans="2:7" ht="14.4" x14ac:dyDescent="0.3">
      <c r="B19" s="42" t="s">
        <v>108</v>
      </c>
      <c r="C19" s="36"/>
      <c r="D19" s="36"/>
      <c r="E19" s="36"/>
      <c r="F19" s="36"/>
      <c r="G19" s="37"/>
    </row>
  </sheetData>
  <mergeCells count="12">
    <mergeCell ref="C7:D7"/>
    <mergeCell ref="E7:F7"/>
    <mergeCell ref="C8:D8"/>
    <mergeCell ref="E8:F8"/>
    <mergeCell ref="C9:D9"/>
    <mergeCell ref="E9:F9"/>
    <mergeCell ref="B5:B6"/>
    <mergeCell ref="C5:F5"/>
    <mergeCell ref="G5:G6"/>
    <mergeCell ref="H5:I5"/>
    <mergeCell ref="C6:D6"/>
    <mergeCell ref="E6:F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5"/>
  <sheetViews>
    <sheetView topLeftCell="A2" zoomScale="70" zoomScaleNormal="70" workbookViewId="0">
      <selection activeCell="Q5" sqref="Q5"/>
    </sheetView>
  </sheetViews>
  <sheetFormatPr defaultRowHeight="14.5" x14ac:dyDescent="0.35"/>
  <cols>
    <col min="1" max="2" width="14.90625" customWidth="1"/>
    <col min="3" max="3" width="14.453125" customWidth="1"/>
    <col min="4" max="4" width="13.54296875" customWidth="1"/>
    <col min="5" max="5" width="9.453125" customWidth="1"/>
    <col min="6" max="6" width="7.54296875" bestFit="1" customWidth="1"/>
    <col min="8" max="8" width="10.453125" customWidth="1"/>
    <col min="13" max="13" width="14.36328125" customWidth="1"/>
    <col min="257" max="258" width="14.90625" customWidth="1"/>
    <col min="259" max="259" width="14.453125" customWidth="1"/>
    <col min="260" max="260" width="13.54296875" customWidth="1"/>
    <col min="261" max="262" width="9.453125" customWidth="1"/>
    <col min="264" max="264" width="10.453125" customWidth="1"/>
    <col min="269" max="269" width="14.36328125" customWidth="1"/>
    <col min="513" max="514" width="14.90625" customWidth="1"/>
    <col min="515" max="515" width="14.453125" customWidth="1"/>
    <col min="516" max="516" width="13.54296875" customWidth="1"/>
    <col min="517" max="518" width="9.453125" customWidth="1"/>
    <col min="520" max="520" width="10.453125" customWidth="1"/>
    <col min="525" max="525" width="14.36328125" customWidth="1"/>
    <col min="769" max="770" width="14.90625" customWidth="1"/>
    <col min="771" max="771" width="14.453125" customWidth="1"/>
    <col min="772" max="772" width="13.54296875" customWidth="1"/>
    <col min="773" max="774" width="9.453125" customWidth="1"/>
    <col min="776" max="776" width="10.453125" customWidth="1"/>
    <col min="781" max="781" width="14.36328125" customWidth="1"/>
    <col min="1025" max="1026" width="14.90625" customWidth="1"/>
    <col min="1027" max="1027" width="14.453125" customWidth="1"/>
    <col min="1028" max="1028" width="13.54296875" customWidth="1"/>
    <col min="1029" max="1030" width="9.453125" customWidth="1"/>
    <col min="1032" max="1032" width="10.453125" customWidth="1"/>
    <col min="1037" max="1037" width="14.36328125" customWidth="1"/>
    <col min="1281" max="1282" width="14.90625" customWidth="1"/>
    <col min="1283" max="1283" width="14.453125" customWidth="1"/>
    <col min="1284" max="1284" width="13.54296875" customWidth="1"/>
    <col min="1285" max="1286" width="9.453125" customWidth="1"/>
    <col min="1288" max="1288" width="10.453125" customWidth="1"/>
    <col min="1293" max="1293" width="14.36328125" customWidth="1"/>
    <col min="1537" max="1538" width="14.90625" customWidth="1"/>
    <col min="1539" max="1539" width="14.453125" customWidth="1"/>
    <col min="1540" max="1540" width="13.54296875" customWidth="1"/>
    <col min="1541" max="1542" width="9.453125" customWidth="1"/>
    <col min="1544" max="1544" width="10.453125" customWidth="1"/>
    <col min="1549" max="1549" width="14.36328125" customWidth="1"/>
    <col min="1793" max="1794" width="14.90625" customWidth="1"/>
    <col min="1795" max="1795" width="14.453125" customWidth="1"/>
    <col min="1796" max="1796" width="13.54296875" customWidth="1"/>
    <col min="1797" max="1798" width="9.453125" customWidth="1"/>
    <col min="1800" max="1800" width="10.453125" customWidth="1"/>
    <col min="1805" max="1805" width="14.36328125" customWidth="1"/>
    <col min="2049" max="2050" width="14.90625" customWidth="1"/>
    <col min="2051" max="2051" width="14.453125" customWidth="1"/>
    <col min="2052" max="2052" width="13.54296875" customWidth="1"/>
    <col min="2053" max="2054" width="9.453125" customWidth="1"/>
    <col min="2056" max="2056" width="10.453125" customWidth="1"/>
    <col min="2061" max="2061" width="14.36328125" customWidth="1"/>
    <col min="2305" max="2306" width="14.90625" customWidth="1"/>
    <col min="2307" max="2307" width="14.453125" customWidth="1"/>
    <col min="2308" max="2308" width="13.54296875" customWidth="1"/>
    <col min="2309" max="2310" width="9.453125" customWidth="1"/>
    <col min="2312" max="2312" width="10.453125" customWidth="1"/>
    <col min="2317" max="2317" width="14.36328125" customWidth="1"/>
    <col min="2561" max="2562" width="14.90625" customWidth="1"/>
    <col min="2563" max="2563" width="14.453125" customWidth="1"/>
    <col min="2564" max="2564" width="13.54296875" customWidth="1"/>
    <col min="2565" max="2566" width="9.453125" customWidth="1"/>
    <col min="2568" max="2568" width="10.453125" customWidth="1"/>
    <col min="2573" max="2573" width="14.36328125" customWidth="1"/>
    <col min="2817" max="2818" width="14.90625" customWidth="1"/>
    <col min="2819" max="2819" width="14.453125" customWidth="1"/>
    <col min="2820" max="2820" width="13.54296875" customWidth="1"/>
    <col min="2821" max="2822" width="9.453125" customWidth="1"/>
    <col min="2824" max="2824" width="10.453125" customWidth="1"/>
    <col min="2829" max="2829" width="14.36328125" customWidth="1"/>
    <col min="3073" max="3074" width="14.90625" customWidth="1"/>
    <col min="3075" max="3075" width="14.453125" customWidth="1"/>
    <col min="3076" max="3076" width="13.54296875" customWidth="1"/>
    <col min="3077" max="3078" width="9.453125" customWidth="1"/>
    <col min="3080" max="3080" width="10.453125" customWidth="1"/>
    <col min="3085" max="3085" width="14.36328125" customWidth="1"/>
    <col min="3329" max="3330" width="14.90625" customWidth="1"/>
    <col min="3331" max="3331" width="14.453125" customWidth="1"/>
    <col min="3332" max="3332" width="13.54296875" customWidth="1"/>
    <col min="3333" max="3334" width="9.453125" customWidth="1"/>
    <col min="3336" max="3336" width="10.453125" customWidth="1"/>
    <col min="3341" max="3341" width="14.36328125" customWidth="1"/>
    <col min="3585" max="3586" width="14.90625" customWidth="1"/>
    <col min="3587" max="3587" width="14.453125" customWidth="1"/>
    <col min="3588" max="3588" width="13.54296875" customWidth="1"/>
    <col min="3589" max="3590" width="9.453125" customWidth="1"/>
    <col min="3592" max="3592" width="10.453125" customWidth="1"/>
    <col min="3597" max="3597" width="14.36328125" customWidth="1"/>
    <col min="3841" max="3842" width="14.90625" customWidth="1"/>
    <col min="3843" max="3843" width="14.453125" customWidth="1"/>
    <col min="3844" max="3844" width="13.54296875" customWidth="1"/>
    <col min="3845" max="3846" width="9.453125" customWidth="1"/>
    <col min="3848" max="3848" width="10.453125" customWidth="1"/>
    <col min="3853" max="3853" width="14.36328125" customWidth="1"/>
    <col min="4097" max="4098" width="14.90625" customWidth="1"/>
    <col min="4099" max="4099" width="14.453125" customWidth="1"/>
    <col min="4100" max="4100" width="13.54296875" customWidth="1"/>
    <col min="4101" max="4102" width="9.453125" customWidth="1"/>
    <col min="4104" max="4104" width="10.453125" customWidth="1"/>
    <col min="4109" max="4109" width="14.36328125" customWidth="1"/>
    <col min="4353" max="4354" width="14.90625" customWidth="1"/>
    <col min="4355" max="4355" width="14.453125" customWidth="1"/>
    <col min="4356" max="4356" width="13.54296875" customWidth="1"/>
    <col min="4357" max="4358" width="9.453125" customWidth="1"/>
    <col min="4360" max="4360" width="10.453125" customWidth="1"/>
    <col min="4365" max="4365" width="14.36328125" customWidth="1"/>
    <col min="4609" max="4610" width="14.90625" customWidth="1"/>
    <col min="4611" max="4611" width="14.453125" customWidth="1"/>
    <col min="4612" max="4612" width="13.54296875" customWidth="1"/>
    <col min="4613" max="4614" width="9.453125" customWidth="1"/>
    <col min="4616" max="4616" width="10.453125" customWidth="1"/>
    <col min="4621" max="4621" width="14.36328125" customWidth="1"/>
    <col min="4865" max="4866" width="14.90625" customWidth="1"/>
    <col min="4867" max="4867" width="14.453125" customWidth="1"/>
    <col min="4868" max="4868" width="13.54296875" customWidth="1"/>
    <col min="4869" max="4870" width="9.453125" customWidth="1"/>
    <col min="4872" max="4872" width="10.453125" customWidth="1"/>
    <col min="4877" max="4877" width="14.36328125" customWidth="1"/>
    <col min="5121" max="5122" width="14.90625" customWidth="1"/>
    <col min="5123" max="5123" width="14.453125" customWidth="1"/>
    <col min="5124" max="5124" width="13.54296875" customWidth="1"/>
    <col min="5125" max="5126" width="9.453125" customWidth="1"/>
    <col min="5128" max="5128" width="10.453125" customWidth="1"/>
    <col min="5133" max="5133" width="14.36328125" customWidth="1"/>
    <col min="5377" max="5378" width="14.90625" customWidth="1"/>
    <col min="5379" max="5379" width="14.453125" customWidth="1"/>
    <col min="5380" max="5380" width="13.54296875" customWidth="1"/>
    <col min="5381" max="5382" width="9.453125" customWidth="1"/>
    <col min="5384" max="5384" width="10.453125" customWidth="1"/>
    <col min="5389" max="5389" width="14.36328125" customWidth="1"/>
    <col min="5633" max="5634" width="14.90625" customWidth="1"/>
    <col min="5635" max="5635" width="14.453125" customWidth="1"/>
    <col min="5636" max="5636" width="13.54296875" customWidth="1"/>
    <col min="5637" max="5638" width="9.453125" customWidth="1"/>
    <col min="5640" max="5640" width="10.453125" customWidth="1"/>
    <col min="5645" max="5645" width="14.36328125" customWidth="1"/>
    <col min="5889" max="5890" width="14.90625" customWidth="1"/>
    <col min="5891" max="5891" width="14.453125" customWidth="1"/>
    <col min="5892" max="5892" width="13.54296875" customWidth="1"/>
    <col min="5893" max="5894" width="9.453125" customWidth="1"/>
    <col min="5896" max="5896" width="10.453125" customWidth="1"/>
    <col min="5901" max="5901" width="14.36328125" customWidth="1"/>
    <col min="6145" max="6146" width="14.90625" customWidth="1"/>
    <col min="6147" max="6147" width="14.453125" customWidth="1"/>
    <col min="6148" max="6148" width="13.54296875" customWidth="1"/>
    <col min="6149" max="6150" width="9.453125" customWidth="1"/>
    <col min="6152" max="6152" width="10.453125" customWidth="1"/>
    <col min="6157" max="6157" width="14.36328125" customWidth="1"/>
    <col min="6401" max="6402" width="14.90625" customWidth="1"/>
    <col min="6403" max="6403" width="14.453125" customWidth="1"/>
    <col min="6404" max="6404" width="13.54296875" customWidth="1"/>
    <col min="6405" max="6406" width="9.453125" customWidth="1"/>
    <col min="6408" max="6408" width="10.453125" customWidth="1"/>
    <col min="6413" max="6413" width="14.36328125" customWidth="1"/>
    <col min="6657" max="6658" width="14.90625" customWidth="1"/>
    <col min="6659" max="6659" width="14.453125" customWidth="1"/>
    <col min="6660" max="6660" width="13.54296875" customWidth="1"/>
    <col min="6661" max="6662" width="9.453125" customWidth="1"/>
    <col min="6664" max="6664" width="10.453125" customWidth="1"/>
    <col min="6669" max="6669" width="14.36328125" customWidth="1"/>
    <col min="6913" max="6914" width="14.90625" customWidth="1"/>
    <col min="6915" max="6915" width="14.453125" customWidth="1"/>
    <col min="6916" max="6916" width="13.54296875" customWidth="1"/>
    <col min="6917" max="6918" width="9.453125" customWidth="1"/>
    <col min="6920" max="6920" width="10.453125" customWidth="1"/>
    <col min="6925" max="6925" width="14.36328125" customWidth="1"/>
    <col min="7169" max="7170" width="14.90625" customWidth="1"/>
    <col min="7171" max="7171" width="14.453125" customWidth="1"/>
    <col min="7172" max="7172" width="13.54296875" customWidth="1"/>
    <col min="7173" max="7174" width="9.453125" customWidth="1"/>
    <col min="7176" max="7176" width="10.453125" customWidth="1"/>
    <col min="7181" max="7181" width="14.36328125" customWidth="1"/>
    <col min="7425" max="7426" width="14.90625" customWidth="1"/>
    <col min="7427" max="7427" width="14.453125" customWidth="1"/>
    <col min="7428" max="7428" width="13.54296875" customWidth="1"/>
    <col min="7429" max="7430" width="9.453125" customWidth="1"/>
    <col min="7432" max="7432" width="10.453125" customWidth="1"/>
    <col min="7437" max="7437" width="14.36328125" customWidth="1"/>
    <col min="7681" max="7682" width="14.90625" customWidth="1"/>
    <col min="7683" max="7683" width="14.453125" customWidth="1"/>
    <col min="7684" max="7684" width="13.54296875" customWidth="1"/>
    <col min="7685" max="7686" width="9.453125" customWidth="1"/>
    <col min="7688" max="7688" width="10.453125" customWidth="1"/>
    <col min="7693" max="7693" width="14.36328125" customWidth="1"/>
    <col min="7937" max="7938" width="14.90625" customWidth="1"/>
    <col min="7939" max="7939" width="14.453125" customWidth="1"/>
    <col min="7940" max="7940" width="13.54296875" customWidth="1"/>
    <col min="7941" max="7942" width="9.453125" customWidth="1"/>
    <col min="7944" max="7944" width="10.453125" customWidth="1"/>
    <col min="7949" max="7949" width="14.36328125" customWidth="1"/>
    <col min="8193" max="8194" width="14.90625" customWidth="1"/>
    <col min="8195" max="8195" width="14.453125" customWidth="1"/>
    <col min="8196" max="8196" width="13.54296875" customWidth="1"/>
    <col min="8197" max="8198" width="9.453125" customWidth="1"/>
    <col min="8200" max="8200" width="10.453125" customWidth="1"/>
    <col min="8205" max="8205" width="14.36328125" customWidth="1"/>
    <col min="8449" max="8450" width="14.90625" customWidth="1"/>
    <col min="8451" max="8451" width="14.453125" customWidth="1"/>
    <col min="8452" max="8452" width="13.54296875" customWidth="1"/>
    <col min="8453" max="8454" width="9.453125" customWidth="1"/>
    <col min="8456" max="8456" width="10.453125" customWidth="1"/>
    <col min="8461" max="8461" width="14.36328125" customWidth="1"/>
    <col min="8705" max="8706" width="14.90625" customWidth="1"/>
    <col min="8707" max="8707" width="14.453125" customWidth="1"/>
    <col min="8708" max="8708" width="13.54296875" customWidth="1"/>
    <col min="8709" max="8710" width="9.453125" customWidth="1"/>
    <col min="8712" max="8712" width="10.453125" customWidth="1"/>
    <col min="8717" max="8717" width="14.36328125" customWidth="1"/>
    <col min="8961" max="8962" width="14.90625" customWidth="1"/>
    <col min="8963" max="8963" width="14.453125" customWidth="1"/>
    <col min="8964" max="8964" width="13.54296875" customWidth="1"/>
    <col min="8965" max="8966" width="9.453125" customWidth="1"/>
    <col min="8968" max="8968" width="10.453125" customWidth="1"/>
    <col min="8973" max="8973" width="14.36328125" customWidth="1"/>
    <col min="9217" max="9218" width="14.90625" customWidth="1"/>
    <col min="9219" max="9219" width="14.453125" customWidth="1"/>
    <col min="9220" max="9220" width="13.54296875" customWidth="1"/>
    <col min="9221" max="9222" width="9.453125" customWidth="1"/>
    <col min="9224" max="9224" width="10.453125" customWidth="1"/>
    <col min="9229" max="9229" width="14.36328125" customWidth="1"/>
    <col min="9473" max="9474" width="14.90625" customWidth="1"/>
    <col min="9475" max="9475" width="14.453125" customWidth="1"/>
    <col min="9476" max="9476" width="13.54296875" customWidth="1"/>
    <col min="9477" max="9478" width="9.453125" customWidth="1"/>
    <col min="9480" max="9480" width="10.453125" customWidth="1"/>
    <col min="9485" max="9485" width="14.36328125" customWidth="1"/>
    <col min="9729" max="9730" width="14.90625" customWidth="1"/>
    <col min="9731" max="9731" width="14.453125" customWidth="1"/>
    <col min="9732" max="9732" width="13.54296875" customWidth="1"/>
    <col min="9733" max="9734" width="9.453125" customWidth="1"/>
    <col min="9736" max="9736" width="10.453125" customWidth="1"/>
    <col min="9741" max="9741" width="14.36328125" customWidth="1"/>
    <col min="9985" max="9986" width="14.90625" customWidth="1"/>
    <col min="9987" max="9987" width="14.453125" customWidth="1"/>
    <col min="9988" max="9988" width="13.54296875" customWidth="1"/>
    <col min="9989" max="9990" width="9.453125" customWidth="1"/>
    <col min="9992" max="9992" width="10.453125" customWidth="1"/>
    <col min="9997" max="9997" width="14.36328125" customWidth="1"/>
    <col min="10241" max="10242" width="14.90625" customWidth="1"/>
    <col min="10243" max="10243" width="14.453125" customWidth="1"/>
    <col min="10244" max="10244" width="13.54296875" customWidth="1"/>
    <col min="10245" max="10246" width="9.453125" customWidth="1"/>
    <col min="10248" max="10248" width="10.453125" customWidth="1"/>
    <col min="10253" max="10253" width="14.36328125" customWidth="1"/>
    <col min="10497" max="10498" width="14.90625" customWidth="1"/>
    <col min="10499" max="10499" width="14.453125" customWidth="1"/>
    <col min="10500" max="10500" width="13.54296875" customWidth="1"/>
    <col min="10501" max="10502" width="9.453125" customWidth="1"/>
    <col min="10504" max="10504" width="10.453125" customWidth="1"/>
    <col min="10509" max="10509" width="14.36328125" customWidth="1"/>
    <col min="10753" max="10754" width="14.90625" customWidth="1"/>
    <col min="10755" max="10755" width="14.453125" customWidth="1"/>
    <col min="10756" max="10756" width="13.54296875" customWidth="1"/>
    <col min="10757" max="10758" width="9.453125" customWidth="1"/>
    <col min="10760" max="10760" width="10.453125" customWidth="1"/>
    <col min="10765" max="10765" width="14.36328125" customWidth="1"/>
    <col min="11009" max="11010" width="14.90625" customWidth="1"/>
    <col min="11011" max="11011" width="14.453125" customWidth="1"/>
    <col min="11012" max="11012" width="13.54296875" customWidth="1"/>
    <col min="11013" max="11014" width="9.453125" customWidth="1"/>
    <col min="11016" max="11016" width="10.453125" customWidth="1"/>
    <col min="11021" max="11021" width="14.36328125" customWidth="1"/>
    <col min="11265" max="11266" width="14.90625" customWidth="1"/>
    <col min="11267" max="11267" width="14.453125" customWidth="1"/>
    <col min="11268" max="11268" width="13.54296875" customWidth="1"/>
    <col min="11269" max="11270" width="9.453125" customWidth="1"/>
    <col min="11272" max="11272" width="10.453125" customWidth="1"/>
    <col min="11277" max="11277" width="14.36328125" customWidth="1"/>
    <col min="11521" max="11522" width="14.90625" customWidth="1"/>
    <col min="11523" max="11523" width="14.453125" customWidth="1"/>
    <col min="11524" max="11524" width="13.54296875" customWidth="1"/>
    <col min="11525" max="11526" width="9.453125" customWidth="1"/>
    <col min="11528" max="11528" width="10.453125" customWidth="1"/>
    <col min="11533" max="11533" width="14.36328125" customWidth="1"/>
    <col min="11777" max="11778" width="14.90625" customWidth="1"/>
    <col min="11779" max="11779" width="14.453125" customWidth="1"/>
    <col min="11780" max="11780" width="13.54296875" customWidth="1"/>
    <col min="11781" max="11782" width="9.453125" customWidth="1"/>
    <col min="11784" max="11784" width="10.453125" customWidth="1"/>
    <col min="11789" max="11789" width="14.36328125" customWidth="1"/>
    <col min="12033" max="12034" width="14.90625" customWidth="1"/>
    <col min="12035" max="12035" width="14.453125" customWidth="1"/>
    <col min="12036" max="12036" width="13.54296875" customWidth="1"/>
    <col min="12037" max="12038" width="9.453125" customWidth="1"/>
    <col min="12040" max="12040" width="10.453125" customWidth="1"/>
    <col min="12045" max="12045" width="14.36328125" customWidth="1"/>
    <col min="12289" max="12290" width="14.90625" customWidth="1"/>
    <col min="12291" max="12291" width="14.453125" customWidth="1"/>
    <col min="12292" max="12292" width="13.54296875" customWidth="1"/>
    <col min="12293" max="12294" width="9.453125" customWidth="1"/>
    <col min="12296" max="12296" width="10.453125" customWidth="1"/>
    <col min="12301" max="12301" width="14.36328125" customWidth="1"/>
    <col min="12545" max="12546" width="14.90625" customWidth="1"/>
    <col min="12547" max="12547" width="14.453125" customWidth="1"/>
    <col min="12548" max="12548" width="13.54296875" customWidth="1"/>
    <col min="12549" max="12550" width="9.453125" customWidth="1"/>
    <col min="12552" max="12552" width="10.453125" customWidth="1"/>
    <col min="12557" max="12557" width="14.36328125" customWidth="1"/>
    <col min="12801" max="12802" width="14.90625" customWidth="1"/>
    <col min="12803" max="12803" width="14.453125" customWidth="1"/>
    <col min="12804" max="12804" width="13.54296875" customWidth="1"/>
    <col min="12805" max="12806" width="9.453125" customWidth="1"/>
    <col min="12808" max="12808" width="10.453125" customWidth="1"/>
    <col min="12813" max="12813" width="14.36328125" customWidth="1"/>
    <col min="13057" max="13058" width="14.90625" customWidth="1"/>
    <col min="13059" max="13059" width="14.453125" customWidth="1"/>
    <col min="13060" max="13060" width="13.54296875" customWidth="1"/>
    <col min="13061" max="13062" width="9.453125" customWidth="1"/>
    <col min="13064" max="13064" width="10.453125" customWidth="1"/>
    <col min="13069" max="13069" width="14.36328125" customWidth="1"/>
    <col min="13313" max="13314" width="14.90625" customWidth="1"/>
    <col min="13315" max="13315" width="14.453125" customWidth="1"/>
    <col min="13316" max="13316" width="13.54296875" customWidth="1"/>
    <col min="13317" max="13318" width="9.453125" customWidth="1"/>
    <col min="13320" max="13320" width="10.453125" customWidth="1"/>
    <col min="13325" max="13325" width="14.36328125" customWidth="1"/>
    <col min="13569" max="13570" width="14.90625" customWidth="1"/>
    <col min="13571" max="13571" width="14.453125" customWidth="1"/>
    <col min="13572" max="13572" width="13.54296875" customWidth="1"/>
    <col min="13573" max="13574" width="9.453125" customWidth="1"/>
    <col min="13576" max="13576" width="10.453125" customWidth="1"/>
    <col min="13581" max="13581" width="14.36328125" customWidth="1"/>
    <col min="13825" max="13826" width="14.90625" customWidth="1"/>
    <col min="13827" max="13827" width="14.453125" customWidth="1"/>
    <col min="13828" max="13828" width="13.54296875" customWidth="1"/>
    <col min="13829" max="13830" width="9.453125" customWidth="1"/>
    <col min="13832" max="13832" width="10.453125" customWidth="1"/>
    <col min="13837" max="13837" width="14.36328125" customWidth="1"/>
    <col min="14081" max="14082" width="14.90625" customWidth="1"/>
    <col min="14083" max="14083" width="14.453125" customWidth="1"/>
    <col min="14084" max="14084" width="13.54296875" customWidth="1"/>
    <col min="14085" max="14086" width="9.453125" customWidth="1"/>
    <col min="14088" max="14088" width="10.453125" customWidth="1"/>
    <col min="14093" max="14093" width="14.36328125" customWidth="1"/>
    <col min="14337" max="14338" width="14.90625" customWidth="1"/>
    <col min="14339" max="14339" width="14.453125" customWidth="1"/>
    <col min="14340" max="14340" width="13.54296875" customWidth="1"/>
    <col min="14341" max="14342" width="9.453125" customWidth="1"/>
    <col min="14344" max="14344" width="10.453125" customWidth="1"/>
    <col min="14349" max="14349" width="14.36328125" customWidth="1"/>
    <col min="14593" max="14594" width="14.90625" customWidth="1"/>
    <col min="14595" max="14595" width="14.453125" customWidth="1"/>
    <col min="14596" max="14596" width="13.54296875" customWidth="1"/>
    <col min="14597" max="14598" width="9.453125" customWidth="1"/>
    <col min="14600" max="14600" width="10.453125" customWidth="1"/>
    <col min="14605" max="14605" width="14.36328125" customWidth="1"/>
    <col min="14849" max="14850" width="14.90625" customWidth="1"/>
    <col min="14851" max="14851" width="14.453125" customWidth="1"/>
    <col min="14852" max="14852" width="13.54296875" customWidth="1"/>
    <col min="14853" max="14854" width="9.453125" customWidth="1"/>
    <col min="14856" max="14856" width="10.453125" customWidth="1"/>
    <col min="14861" max="14861" width="14.36328125" customWidth="1"/>
    <col min="15105" max="15106" width="14.90625" customWidth="1"/>
    <col min="15107" max="15107" width="14.453125" customWidth="1"/>
    <col min="15108" max="15108" width="13.54296875" customWidth="1"/>
    <col min="15109" max="15110" width="9.453125" customWidth="1"/>
    <col min="15112" max="15112" width="10.453125" customWidth="1"/>
    <col min="15117" max="15117" width="14.36328125" customWidth="1"/>
    <col min="15361" max="15362" width="14.90625" customWidth="1"/>
    <col min="15363" max="15363" width="14.453125" customWidth="1"/>
    <col min="15364" max="15364" width="13.54296875" customWidth="1"/>
    <col min="15365" max="15366" width="9.453125" customWidth="1"/>
    <col min="15368" max="15368" width="10.453125" customWidth="1"/>
    <col min="15373" max="15373" width="14.36328125" customWidth="1"/>
    <col min="15617" max="15618" width="14.90625" customWidth="1"/>
    <col min="15619" max="15619" width="14.453125" customWidth="1"/>
    <col min="15620" max="15620" width="13.54296875" customWidth="1"/>
    <col min="15621" max="15622" width="9.453125" customWidth="1"/>
    <col min="15624" max="15624" width="10.453125" customWidth="1"/>
    <col min="15629" max="15629" width="14.36328125" customWidth="1"/>
    <col min="15873" max="15874" width="14.90625" customWidth="1"/>
    <col min="15875" max="15875" width="14.453125" customWidth="1"/>
    <col min="15876" max="15876" width="13.54296875" customWidth="1"/>
    <col min="15877" max="15878" width="9.453125" customWidth="1"/>
    <col min="15880" max="15880" width="10.453125" customWidth="1"/>
    <col min="15885" max="15885" width="14.36328125" customWidth="1"/>
    <col min="16129" max="16130" width="14.90625" customWidth="1"/>
    <col min="16131" max="16131" width="14.453125" customWidth="1"/>
    <col min="16132" max="16132" width="13.54296875" customWidth="1"/>
    <col min="16133" max="16134" width="9.453125" customWidth="1"/>
    <col min="16136" max="16136" width="10.453125" customWidth="1"/>
    <col min="16141" max="16141" width="14.36328125" customWidth="1"/>
  </cols>
  <sheetData>
    <row r="2" spans="1:17" ht="14.4" x14ac:dyDescent="0.3">
      <c r="B2" s="131" t="s">
        <v>113</v>
      </c>
      <c r="C2" s="131"/>
      <c r="D2" s="131"/>
      <c r="E2" s="131"/>
      <c r="F2" s="131"/>
      <c r="G2" s="131"/>
      <c r="H2" s="50"/>
      <c r="I2" s="50"/>
      <c r="J2" s="51"/>
      <c r="K2" s="50"/>
      <c r="L2" s="50"/>
      <c r="M2" s="50"/>
      <c r="N2" s="50"/>
    </row>
    <row r="3" spans="1:17" ht="14.4" x14ac:dyDescent="0.3">
      <c r="B3" s="131" t="s">
        <v>114</v>
      </c>
      <c r="C3" s="131"/>
      <c r="D3" s="131"/>
      <c r="E3" s="131"/>
      <c r="F3" s="131"/>
      <c r="G3" s="131"/>
      <c r="I3" s="50"/>
      <c r="J3" s="50"/>
    </row>
    <row r="4" spans="1:17" ht="14.4" x14ac:dyDescent="0.3">
      <c r="A4" s="52"/>
      <c r="B4" s="132" t="s">
        <v>115</v>
      </c>
      <c r="C4" s="132"/>
      <c r="D4" s="132"/>
      <c r="E4" s="52"/>
      <c r="F4" s="52"/>
      <c r="G4" s="132" t="s">
        <v>116</v>
      </c>
      <c r="H4" s="132"/>
      <c r="I4" s="132"/>
      <c r="J4" s="132"/>
      <c r="K4" s="132"/>
      <c r="L4" s="132"/>
      <c r="M4" s="132"/>
      <c r="N4" s="6"/>
      <c r="O4" s="6"/>
    </row>
    <row r="5" spans="1:17" ht="40.25" x14ac:dyDescent="0.3">
      <c r="A5" s="53"/>
      <c r="B5" s="54">
        <v>2006</v>
      </c>
      <c r="C5" s="54">
        <v>2007</v>
      </c>
      <c r="D5" s="54">
        <v>2008</v>
      </c>
      <c r="E5" s="54">
        <v>2009</v>
      </c>
      <c r="F5" s="54">
        <v>2010</v>
      </c>
      <c r="G5" s="54" t="s">
        <v>117</v>
      </c>
      <c r="H5" s="54" t="s">
        <v>118</v>
      </c>
      <c r="I5" s="133" t="s">
        <v>119</v>
      </c>
      <c r="J5" s="133"/>
      <c r="K5" s="133"/>
      <c r="L5" s="133"/>
      <c r="M5" s="133"/>
    </row>
    <row r="6" spans="1:17" ht="14.4" x14ac:dyDescent="0.3">
      <c r="A6" s="55" t="s">
        <v>120</v>
      </c>
      <c r="B6" s="56">
        <f>448</f>
        <v>448</v>
      </c>
      <c r="C6" s="56">
        <v>2124</v>
      </c>
      <c r="D6" s="56">
        <v>0</v>
      </c>
      <c r="E6" s="56">
        <v>0</v>
      </c>
      <c r="F6" s="56">
        <v>0</v>
      </c>
      <c r="G6" s="57">
        <f>SUM(B6:E6)/2</f>
        <v>1286</v>
      </c>
      <c r="H6" s="58"/>
      <c r="I6" s="130"/>
      <c r="J6" s="130"/>
      <c r="K6" s="130"/>
      <c r="L6" s="130"/>
      <c r="M6" s="130"/>
      <c r="N6" s="59"/>
    </row>
    <row r="7" spans="1:17" ht="14.4" x14ac:dyDescent="0.3">
      <c r="A7" s="55" t="s">
        <v>121</v>
      </c>
      <c r="B7" s="56">
        <v>520</v>
      </c>
      <c r="C7" s="56">
        <v>955</v>
      </c>
      <c r="D7" s="56">
        <f>233+184+131+95+119+100+99+98+15</f>
        <v>1074</v>
      </c>
      <c r="E7" s="56">
        <v>0</v>
      </c>
      <c r="F7" s="56">
        <v>0</v>
      </c>
      <c r="G7" s="57">
        <f>SUM(B7:E7)/2.75</f>
        <v>926.90909090909088</v>
      </c>
      <c r="H7" s="58"/>
      <c r="I7" s="135"/>
      <c r="J7" s="135"/>
      <c r="K7" s="135"/>
      <c r="L7" s="135"/>
      <c r="M7" s="135"/>
      <c r="O7">
        <f>-1.1/12</f>
        <v>-9.1666666666666674E-2</v>
      </c>
    </row>
    <row r="8" spans="1:17" ht="14.4" x14ac:dyDescent="0.3">
      <c r="A8" s="55" t="s">
        <v>122</v>
      </c>
      <c r="B8" s="56">
        <f>5027</f>
        <v>5027</v>
      </c>
      <c r="C8" s="56">
        <f>5027</f>
        <v>5027</v>
      </c>
      <c r="D8" s="56">
        <f>5027</f>
        <v>5027</v>
      </c>
      <c r="E8" s="56">
        <f>5027</f>
        <v>5027</v>
      </c>
      <c r="F8" s="56">
        <f>5027</f>
        <v>5027</v>
      </c>
      <c r="G8" s="60">
        <f>5027</f>
        <v>5027</v>
      </c>
      <c r="H8" s="58">
        <f>(G7/9)/(D8)*100</f>
        <v>2.048734811814183</v>
      </c>
      <c r="I8" s="134" t="s">
        <v>123</v>
      </c>
      <c r="J8" s="130"/>
      <c r="K8" s="130"/>
      <c r="L8" s="130"/>
      <c r="M8" s="130"/>
    </row>
    <row r="9" spans="1:17" ht="14.4" x14ac:dyDescent="0.3">
      <c r="A9" s="55" t="s">
        <v>124</v>
      </c>
      <c r="B9" s="56">
        <f>922+1305</f>
        <v>2227</v>
      </c>
      <c r="C9" s="56">
        <v>1289</v>
      </c>
      <c r="D9" s="56">
        <f>288+775</f>
        <v>1063</v>
      </c>
      <c r="E9" s="56">
        <f>406+404</f>
        <v>810</v>
      </c>
      <c r="F9" s="56">
        <v>0</v>
      </c>
      <c r="G9" s="57">
        <f>SUM(B9:E9)/4.09</f>
        <v>1317.6039119804402</v>
      </c>
      <c r="H9" s="58"/>
      <c r="I9" s="130"/>
      <c r="J9" s="130"/>
      <c r="K9" s="130"/>
      <c r="L9" s="130"/>
      <c r="M9" s="130"/>
    </row>
    <row r="10" spans="1:17" ht="14.4" x14ac:dyDescent="0.3">
      <c r="A10" s="61" t="s">
        <v>125</v>
      </c>
      <c r="B10" s="62">
        <v>1093</v>
      </c>
      <c r="C10" s="62">
        <v>1165</v>
      </c>
      <c r="D10" s="62">
        <f>146+112+152+122+131+98+121+103+83+111+114+163</f>
        <v>1456</v>
      </c>
      <c r="E10" s="62">
        <f>115+135+111+136+104+129+140+111+98+90+72+106</f>
        <v>1347</v>
      </c>
      <c r="F10" s="62">
        <f>120</f>
        <v>120</v>
      </c>
      <c r="G10" s="57">
        <f>SUM(B10:E10)/4.09</f>
        <v>1237.4083129584353</v>
      </c>
      <c r="H10" s="58"/>
      <c r="I10" s="130"/>
      <c r="J10" s="130"/>
      <c r="K10" s="130"/>
      <c r="L10" s="130"/>
      <c r="M10" s="130"/>
    </row>
    <row r="11" spans="1:17" ht="14.4" x14ac:dyDescent="0.3">
      <c r="A11" s="63" t="s">
        <v>126</v>
      </c>
      <c r="B11" s="64">
        <v>2214</v>
      </c>
      <c r="C11" s="64">
        <v>2214</v>
      </c>
      <c r="D11" s="64">
        <v>2214</v>
      </c>
      <c r="E11" s="64">
        <v>2214</v>
      </c>
      <c r="F11" s="64">
        <v>2214</v>
      </c>
      <c r="G11" s="65">
        <v>2214</v>
      </c>
      <c r="H11" s="58">
        <f>(G10/10)/(D11)*100</f>
        <v>5.5890167703633029</v>
      </c>
      <c r="I11" s="136" t="s">
        <v>127</v>
      </c>
      <c r="J11" s="130"/>
      <c r="K11" s="130"/>
      <c r="L11" s="130"/>
      <c r="M11" s="130"/>
      <c r="Q11" s="56"/>
    </row>
    <row r="12" spans="1:17" ht="14.4" x14ac:dyDescent="0.3">
      <c r="A12" s="63" t="s">
        <v>128</v>
      </c>
      <c r="B12" s="66">
        <v>6795</v>
      </c>
      <c r="C12" s="66">
        <f>1428+4696+950</f>
        <v>7074</v>
      </c>
      <c r="D12" s="66">
        <f>899+933+916+1002+1476+1183+681+939</f>
        <v>8029</v>
      </c>
      <c r="E12" s="66">
        <f>1097+2642+1419+997+2300</f>
        <v>8455</v>
      </c>
      <c r="F12" s="66">
        <v>0</v>
      </c>
      <c r="G12" s="57">
        <f>SUM(B12:E12)/4.09</f>
        <v>7421.2713936430318</v>
      </c>
      <c r="H12" s="58"/>
      <c r="I12" s="130"/>
      <c r="J12" s="130"/>
      <c r="K12" s="130"/>
      <c r="L12" s="130"/>
      <c r="M12" s="130"/>
    </row>
    <row r="13" spans="1:17" ht="14.4" x14ac:dyDescent="0.3">
      <c r="A13" s="63" t="s">
        <v>129</v>
      </c>
      <c r="B13" s="67">
        <v>8144</v>
      </c>
      <c r="C13" s="66">
        <v>5034</v>
      </c>
      <c r="D13" s="66">
        <f>843+668+911+793+806+646+851+804+609+772+952</f>
        <v>8655</v>
      </c>
      <c r="E13" s="66">
        <f>649+702+802+797+614+744+836+714+570+721+459+700</f>
        <v>8308</v>
      </c>
      <c r="F13" s="66">
        <f>610</f>
        <v>610</v>
      </c>
      <c r="G13" s="57">
        <f>SUM(B13:E13)/4.09</f>
        <v>7369.4376528117364</v>
      </c>
      <c r="H13" s="58"/>
      <c r="I13" s="130"/>
      <c r="J13" s="130"/>
      <c r="K13" s="130"/>
      <c r="L13" s="130"/>
      <c r="M13" s="130"/>
    </row>
    <row r="14" spans="1:17" ht="14.4" x14ac:dyDescent="0.3">
      <c r="A14" s="63" t="s">
        <v>130</v>
      </c>
      <c r="B14" s="66">
        <v>11734</v>
      </c>
      <c r="C14" s="66">
        <v>11734</v>
      </c>
      <c r="D14" s="66">
        <v>11734</v>
      </c>
      <c r="E14" s="66">
        <v>11734</v>
      </c>
      <c r="F14" s="66">
        <v>11734</v>
      </c>
      <c r="G14" s="66">
        <v>11734</v>
      </c>
      <c r="H14" s="58">
        <f>(G13/10)/(D14)*100</f>
        <v>6.2804138851301667</v>
      </c>
      <c r="I14" s="134" t="s">
        <v>131</v>
      </c>
      <c r="J14" s="130"/>
      <c r="K14" s="130"/>
      <c r="L14" s="130"/>
      <c r="M14" s="130"/>
    </row>
    <row r="15" spans="1:17" ht="14.4" x14ac:dyDescent="0.3">
      <c r="A15" s="72" t="s">
        <v>112</v>
      </c>
      <c r="B15" s="67"/>
      <c r="C15" s="67"/>
      <c r="D15" s="67"/>
      <c r="E15" s="67"/>
      <c r="F15" s="67">
        <f>SUM(F8,F11,F14)</f>
        <v>18975</v>
      </c>
      <c r="G15" s="67"/>
      <c r="H15" s="73"/>
      <c r="I15" s="74"/>
      <c r="J15" s="75"/>
      <c r="K15" s="75"/>
      <c r="L15" s="75"/>
      <c r="M15" s="75"/>
    </row>
    <row r="16" spans="1:17" ht="14.4" x14ac:dyDescent="0.3">
      <c r="A16" s="72"/>
      <c r="B16" s="67"/>
      <c r="C16" s="67"/>
      <c r="D16" s="67"/>
      <c r="E16" s="67"/>
      <c r="F16" s="67"/>
      <c r="G16" s="67"/>
      <c r="H16" s="73"/>
      <c r="I16" s="74"/>
      <c r="J16" s="75"/>
      <c r="K16" s="75"/>
      <c r="L16" s="75"/>
      <c r="M16" s="75"/>
    </row>
    <row r="17" spans="1:14" ht="14.4" x14ac:dyDescent="0.3">
      <c r="A17" s="72"/>
      <c r="B17" s="67"/>
      <c r="C17" s="67"/>
      <c r="D17" s="67"/>
      <c r="E17" s="67"/>
      <c r="F17" s="67"/>
      <c r="G17" s="67"/>
      <c r="H17" s="73"/>
      <c r="I17" s="74"/>
      <c r="J17" s="75"/>
      <c r="K17" s="75"/>
      <c r="L17" s="75"/>
      <c r="M17" s="75"/>
    </row>
    <row r="19" spans="1:14" ht="14.4" x14ac:dyDescent="0.3">
      <c r="A19" s="132" t="s">
        <v>132</v>
      </c>
      <c r="B19" s="132"/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</row>
    <row r="20" spans="1:14" ht="14.4" x14ac:dyDescent="0.3">
      <c r="A20" s="34"/>
      <c r="B20" s="67"/>
      <c r="C20" s="67"/>
      <c r="D20" s="67"/>
      <c r="E20" s="67"/>
      <c r="F20" s="67"/>
    </row>
    <row r="21" spans="1:14" ht="14.4" x14ac:dyDescent="0.3">
      <c r="A21" s="34"/>
      <c r="B21" s="67"/>
      <c r="C21" s="67"/>
      <c r="D21" s="67"/>
      <c r="E21" s="67"/>
      <c r="F21" s="67"/>
    </row>
    <row r="22" spans="1:14" ht="14.4" x14ac:dyDescent="0.3">
      <c r="A22" s="34"/>
      <c r="B22" s="67"/>
      <c r="C22" s="67"/>
      <c r="D22" s="67"/>
      <c r="E22" s="67"/>
      <c r="F22" s="67"/>
    </row>
    <row r="23" spans="1:14" ht="14.4" x14ac:dyDescent="0.3">
      <c r="A23" s="34"/>
      <c r="B23" s="67"/>
      <c r="C23" s="67"/>
      <c r="D23" s="67"/>
      <c r="E23" s="67"/>
      <c r="F23" s="67"/>
    </row>
    <row r="24" spans="1:14" ht="14.4" x14ac:dyDescent="0.3">
      <c r="A24" s="34"/>
      <c r="B24" s="67"/>
      <c r="C24" s="67"/>
      <c r="D24" s="67"/>
      <c r="E24" s="67"/>
      <c r="F24" s="67"/>
    </row>
    <row r="25" spans="1:14" ht="14.4" x14ac:dyDescent="0.3">
      <c r="A25" s="34"/>
      <c r="B25" s="67"/>
      <c r="C25" s="67"/>
      <c r="D25" s="67"/>
      <c r="E25" s="67"/>
      <c r="F25" s="67"/>
    </row>
    <row r="26" spans="1:14" ht="14.4" x14ac:dyDescent="0.3">
      <c r="A26" s="34"/>
      <c r="B26" s="67"/>
      <c r="C26" s="67"/>
      <c r="D26" s="67"/>
      <c r="E26" s="67"/>
      <c r="F26" s="67"/>
    </row>
    <row r="27" spans="1:14" ht="14.4" x14ac:dyDescent="0.3">
      <c r="A27" s="34"/>
      <c r="B27" s="67"/>
      <c r="C27" s="67"/>
      <c r="D27" s="67"/>
      <c r="E27" s="67"/>
      <c r="F27" s="67"/>
    </row>
    <row r="28" spans="1:14" ht="14.4" x14ac:dyDescent="0.3">
      <c r="A28" s="34"/>
      <c r="B28" s="67"/>
      <c r="C28" s="67"/>
      <c r="D28" s="67"/>
      <c r="E28" s="67"/>
      <c r="F28" s="67"/>
    </row>
    <row r="29" spans="1:14" ht="14.4" x14ac:dyDescent="0.3">
      <c r="A29" s="34"/>
      <c r="B29" s="67"/>
      <c r="C29" s="67"/>
      <c r="D29" s="67"/>
      <c r="E29" s="67"/>
      <c r="F29" s="67"/>
    </row>
    <row r="30" spans="1:14" ht="14.4" x14ac:dyDescent="0.3">
      <c r="A30" s="34"/>
      <c r="B30" s="67"/>
      <c r="C30" s="67"/>
      <c r="D30" s="67"/>
      <c r="E30" s="67"/>
      <c r="F30" s="67"/>
    </row>
    <row r="31" spans="1:14" ht="14.4" x14ac:dyDescent="0.3">
      <c r="A31" s="34"/>
      <c r="B31" s="67"/>
      <c r="C31" s="67"/>
      <c r="D31" s="67"/>
      <c r="E31" s="67"/>
      <c r="F31" s="67"/>
    </row>
    <row r="32" spans="1:14" ht="14.4" x14ac:dyDescent="0.3">
      <c r="A32" s="34"/>
      <c r="B32" s="67"/>
      <c r="C32" s="67"/>
      <c r="D32" s="67"/>
      <c r="E32" s="67"/>
      <c r="F32" s="67"/>
    </row>
    <row r="33" spans="1:6" ht="14.4" x14ac:dyDescent="0.3">
      <c r="A33" s="34"/>
      <c r="B33" s="67"/>
      <c r="C33" s="67"/>
      <c r="D33" s="67"/>
      <c r="E33" s="67"/>
      <c r="F33" s="67"/>
    </row>
    <row r="34" spans="1:6" ht="14.4" x14ac:dyDescent="0.3">
      <c r="A34" s="34"/>
      <c r="B34" s="67"/>
      <c r="C34" s="67"/>
      <c r="D34" s="67"/>
      <c r="E34" s="67"/>
      <c r="F34" s="67"/>
    </row>
    <row r="35" spans="1:6" ht="14.4" x14ac:dyDescent="0.3">
      <c r="A35" s="34"/>
      <c r="B35" s="67"/>
      <c r="C35" s="67"/>
      <c r="D35" s="67"/>
      <c r="E35" s="67"/>
      <c r="F35" s="67"/>
    </row>
    <row r="36" spans="1:6" x14ac:dyDescent="0.35">
      <c r="A36" s="34"/>
      <c r="B36" s="67"/>
      <c r="C36" s="67"/>
      <c r="D36" s="67"/>
      <c r="E36" s="67"/>
      <c r="F36" s="67"/>
    </row>
    <row r="37" spans="1:6" x14ac:dyDescent="0.35">
      <c r="A37" s="34"/>
      <c r="B37" s="67"/>
      <c r="C37" s="67"/>
      <c r="D37" s="67"/>
      <c r="E37" s="67"/>
      <c r="F37" s="67"/>
    </row>
    <row r="38" spans="1:6" x14ac:dyDescent="0.35">
      <c r="A38" s="34"/>
      <c r="B38" s="67"/>
      <c r="C38" s="67"/>
      <c r="D38" s="67"/>
      <c r="E38" s="67"/>
      <c r="F38" s="67"/>
    </row>
    <row r="39" spans="1:6" x14ac:dyDescent="0.35">
      <c r="A39" s="34"/>
      <c r="B39" s="67"/>
      <c r="C39" s="67"/>
      <c r="D39" s="67"/>
      <c r="E39" s="67"/>
      <c r="F39" s="67"/>
    </row>
    <row r="40" spans="1:6" x14ac:dyDescent="0.35">
      <c r="A40" s="34"/>
      <c r="B40" s="67"/>
      <c r="C40" s="67"/>
      <c r="D40" s="67"/>
      <c r="E40" s="67"/>
      <c r="F40" s="67"/>
    </row>
    <row r="41" spans="1:6" x14ac:dyDescent="0.35">
      <c r="A41" s="34"/>
      <c r="B41" s="67"/>
      <c r="C41" s="67"/>
      <c r="D41" s="67"/>
      <c r="E41" s="67"/>
      <c r="F41" s="67"/>
    </row>
    <row r="42" spans="1:6" x14ac:dyDescent="0.35">
      <c r="A42" s="68"/>
      <c r="B42" s="67"/>
      <c r="C42" s="67"/>
      <c r="D42" s="67"/>
      <c r="E42" s="67"/>
      <c r="F42" s="67"/>
    </row>
    <row r="43" spans="1:6" x14ac:dyDescent="0.35">
      <c r="A43" s="34"/>
      <c r="B43" s="67"/>
      <c r="C43" s="67"/>
      <c r="D43" s="67"/>
      <c r="E43" s="67"/>
      <c r="F43" s="67"/>
    </row>
    <row r="44" spans="1:6" x14ac:dyDescent="0.35">
      <c r="A44" s="34"/>
      <c r="B44" s="67"/>
      <c r="C44" s="67"/>
      <c r="D44" s="67"/>
      <c r="E44" s="67"/>
      <c r="F44" s="67"/>
    </row>
    <row r="45" spans="1:6" x14ac:dyDescent="0.35">
      <c r="A45" s="34"/>
      <c r="B45" s="67"/>
      <c r="C45" s="67"/>
      <c r="D45" s="67"/>
      <c r="E45" s="67"/>
      <c r="F45" s="67"/>
    </row>
    <row r="46" spans="1:6" x14ac:dyDescent="0.35">
      <c r="A46" s="69" t="s">
        <v>133</v>
      </c>
      <c r="B46" s="67"/>
      <c r="C46" s="67"/>
      <c r="D46" s="67"/>
      <c r="E46" s="67"/>
      <c r="F46" s="67"/>
    </row>
    <row r="47" spans="1:6" x14ac:dyDescent="0.35">
      <c r="A47" s="34" t="s">
        <v>134</v>
      </c>
      <c r="B47" s="67"/>
      <c r="C47" s="67"/>
      <c r="D47" s="67"/>
      <c r="E47" s="67"/>
      <c r="F47" s="67"/>
    </row>
    <row r="48" spans="1:6" x14ac:dyDescent="0.35">
      <c r="A48" s="34" t="s">
        <v>135</v>
      </c>
      <c r="B48" s="67"/>
      <c r="C48" s="67"/>
      <c r="D48" s="67"/>
      <c r="E48" s="67"/>
      <c r="F48" s="67"/>
    </row>
    <row r="49" spans="1:8" x14ac:dyDescent="0.35">
      <c r="A49" s="40" t="s">
        <v>136</v>
      </c>
      <c r="B49" s="70"/>
      <c r="C49" s="70"/>
      <c r="D49" s="67"/>
      <c r="E49" s="67"/>
      <c r="F49" s="67"/>
    </row>
    <row r="50" spans="1:8" x14ac:dyDescent="0.35">
      <c r="A50" s="71" t="s">
        <v>137</v>
      </c>
      <c r="B50" s="67"/>
      <c r="C50" s="67"/>
      <c r="D50" s="67"/>
      <c r="E50" s="67"/>
      <c r="F50" s="67"/>
      <c r="H50" s="50"/>
    </row>
    <row r="51" spans="1:8" x14ac:dyDescent="0.35">
      <c r="A51" s="71" t="s">
        <v>138</v>
      </c>
    </row>
    <row r="52" spans="1:8" x14ac:dyDescent="0.35">
      <c r="A52" s="40" t="s">
        <v>139</v>
      </c>
    </row>
    <row r="53" spans="1:8" x14ac:dyDescent="0.35">
      <c r="A53" s="71" t="s">
        <v>140</v>
      </c>
    </row>
    <row r="54" spans="1:8" x14ac:dyDescent="0.35">
      <c r="A54" s="40" t="s">
        <v>141</v>
      </c>
    </row>
    <row r="55" spans="1:8" x14ac:dyDescent="0.35">
      <c r="A55" s="71" t="s">
        <v>142</v>
      </c>
    </row>
  </sheetData>
  <mergeCells count="15">
    <mergeCell ref="I13:M13"/>
    <mergeCell ref="I14:M14"/>
    <mergeCell ref="A19:N19"/>
    <mergeCell ref="I7:M7"/>
    <mergeCell ref="I8:M8"/>
    <mergeCell ref="I9:M9"/>
    <mergeCell ref="I10:M10"/>
    <mergeCell ref="I11:M11"/>
    <mergeCell ref="I12:M12"/>
    <mergeCell ref="I6:M6"/>
    <mergeCell ref="B2:G2"/>
    <mergeCell ref="B3:G3"/>
    <mergeCell ref="B4:D4"/>
    <mergeCell ref="G4:M4"/>
    <mergeCell ref="I5:M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54"/>
  <sheetViews>
    <sheetView topLeftCell="A40" workbookViewId="0">
      <selection activeCell="O22" sqref="O22"/>
    </sheetView>
  </sheetViews>
  <sheetFormatPr defaultRowHeight="14.5" x14ac:dyDescent="0.35"/>
  <cols>
    <col min="2" max="2" width="16.90625" bestFit="1" customWidth="1"/>
    <col min="3" max="3" width="11.08984375" bestFit="1" customWidth="1"/>
    <col min="5" max="5" width="10.453125" bestFit="1" customWidth="1"/>
    <col min="6" max="6" width="4.453125" bestFit="1" customWidth="1"/>
    <col min="7" max="7" width="9.6328125" customWidth="1"/>
    <col min="9" max="9" width="16" bestFit="1" customWidth="1"/>
    <col min="14" max="14" width="10" bestFit="1" customWidth="1"/>
    <col min="15" max="15" width="11.453125" bestFit="1" customWidth="1"/>
  </cols>
  <sheetData>
    <row r="2" spans="1:16" x14ac:dyDescent="0.3">
      <c r="A2" s="8" t="s">
        <v>190</v>
      </c>
      <c r="B2" s="8"/>
      <c r="C2" s="8"/>
      <c r="D2" s="8"/>
      <c r="E2" s="8"/>
      <c r="F2" s="8"/>
    </row>
    <row r="5" spans="1:16" x14ac:dyDescent="0.3">
      <c r="B5" s="1" t="s">
        <v>206</v>
      </c>
      <c r="C5" s="1" t="s">
        <v>228</v>
      </c>
      <c r="D5" s="1" t="s">
        <v>191</v>
      </c>
      <c r="E5" s="1" t="s">
        <v>148</v>
      </c>
      <c r="F5" s="1" t="s">
        <v>239</v>
      </c>
      <c r="G5" s="1" t="s">
        <v>149</v>
      </c>
      <c r="H5" s="1" t="s">
        <v>219</v>
      </c>
      <c r="I5" s="1" t="s">
        <v>238</v>
      </c>
      <c r="L5" t="s">
        <v>148</v>
      </c>
      <c r="M5" t="s">
        <v>239</v>
      </c>
      <c r="N5" t="s">
        <v>243</v>
      </c>
      <c r="O5" t="s">
        <v>244</v>
      </c>
    </row>
    <row r="6" spans="1:16" x14ac:dyDescent="0.3">
      <c r="B6" s="78" t="s">
        <v>196</v>
      </c>
      <c r="C6" s="78"/>
      <c r="D6" s="1" t="s">
        <v>192</v>
      </c>
      <c r="E6" s="1" t="s">
        <v>153</v>
      </c>
      <c r="F6" s="1" t="s">
        <v>240</v>
      </c>
      <c r="G6" s="86">
        <v>1600000</v>
      </c>
      <c r="H6" s="1" t="s">
        <v>220</v>
      </c>
      <c r="I6" s="1">
        <f>G6/1000</f>
        <v>1600</v>
      </c>
      <c r="K6" t="s">
        <v>192</v>
      </c>
      <c r="L6" t="s">
        <v>153</v>
      </c>
      <c r="M6" t="s">
        <v>240</v>
      </c>
      <c r="N6" s="99">
        <v>1600000</v>
      </c>
      <c r="O6">
        <f>N6/1000</f>
        <v>1600</v>
      </c>
    </row>
    <row r="7" spans="1:16" x14ac:dyDescent="0.3">
      <c r="B7" s="1"/>
      <c r="C7" s="1"/>
      <c r="D7" s="1" t="s">
        <v>193</v>
      </c>
      <c r="E7" s="1" t="s">
        <v>153</v>
      </c>
      <c r="F7" s="1" t="s">
        <v>240</v>
      </c>
      <c r="G7" s="86">
        <v>1600000</v>
      </c>
      <c r="H7" s="1" t="s">
        <v>220</v>
      </c>
      <c r="I7" s="1">
        <f t="shared" ref="I7:I16" si="0">G7/1000</f>
        <v>1600</v>
      </c>
      <c r="K7" t="s">
        <v>193</v>
      </c>
      <c r="L7" t="s">
        <v>153</v>
      </c>
      <c r="M7" t="s">
        <v>240</v>
      </c>
      <c r="N7" s="99">
        <v>1600000</v>
      </c>
      <c r="O7">
        <f t="shared" ref="O7:O14" si="1">N7/1000</f>
        <v>1600</v>
      </c>
    </row>
    <row r="8" spans="1:16" x14ac:dyDescent="0.3">
      <c r="B8" s="1"/>
      <c r="C8" s="1"/>
      <c r="D8" s="1" t="s">
        <v>194</v>
      </c>
      <c r="E8" s="1" t="s">
        <v>143</v>
      </c>
      <c r="F8" s="1" t="s">
        <v>240</v>
      </c>
      <c r="G8" s="86">
        <v>1600000</v>
      </c>
      <c r="H8" s="1" t="s">
        <v>220</v>
      </c>
      <c r="I8" s="1">
        <f t="shared" si="0"/>
        <v>1600</v>
      </c>
      <c r="K8" t="s">
        <v>195</v>
      </c>
      <c r="L8" t="s">
        <v>153</v>
      </c>
      <c r="M8" t="s">
        <v>240</v>
      </c>
      <c r="N8" s="99">
        <v>1600000</v>
      </c>
      <c r="O8">
        <f t="shared" si="1"/>
        <v>1600</v>
      </c>
    </row>
    <row r="9" spans="1:16" x14ac:dyDescent="0.3">
      <c r="B9" s="1"/>
      <c r="C9" s="1"/>
      <c r="D9" s="1" t="s">
        <v>195</v>
      </c>
      <c r="E9" s="1" t="s">
        <v>153</v>
      </c>
      <c r="F9" s="1" t="s">
        <v>240</v>
      </c>
      <c r="G9" s="86">
        <v>1600000</v>
      </c>
      <c r="H9" s="1" t="s">
        <v>220</v>
      </c>
      <c r="I9" s="1">
        <f t="shared" si="0"/>
        <v>1600</v>
      </c>
      <c r="K9" t="s">
        <v>197</v>
      </c>
      <c r="L9" t="s">
        <v>153</v>
      </c>
      <c r="M9" t="s">
        <v>240</v>
      </c>
      <c r="N9" s="99">
        <v>1600000</v>
      </c>
      <c r="O9">
        <f t="shared" si="1"/>
        <v>1600</v>
      </c>
    </row>
    <row r="10" spans="1:16" x14ac:dyDescent="0.3">
      <c r="B10" s="1"/>
      <c r="C10" s="1"/>
      <c r="D10" s="1" t="s">
        <v>200</v>
      </c>
      <c r="E10" s="1" t="s">
        <v>204</v>
      </c>
      <c r="F10" s="1" t="s">
        <v>240</v>
      </c>
      <c r="G10" s="86">
        <v>54000</v>
      </c>
      <c r="H10" s="1" t="s">
        <v>220</v>
      </c>
      <c r="I10" s="1">
        <f t="shared" si="0"/>
        <v>54</v>
      </c>
      <c r="K10" t="s">
        <v>199</v>
      </c>
      <c r="L10" t="s">
        <v>153</v>
      </c>
      <c r="M10" t="s">
        <v>240</v>
      </c>
      <c r="N10" s="99">
        <v>6000000</v>
      </c>
      <c r="O10">
        <f t="shared" si="1"/>
        <v>6000</v>
      </c>
    </row>
    <row r="11" spans="1:16" x14ac:dyDescent="0.3">
      <c r="B11" s="1"/>
      <c r="C11" s="1"/>
      <c r="D11" s="1" t="s">
        <v>197</v>
      </c>
      <c r="E11" s="1" t="s">
        <v>153</v>
      </c>
      <c r="F11" s="1" t="s">
        <v>240</v>
      </c>
      <c r="G11" s="86">
        <v>1600000</v>
      </c>
      <c r="H11" s="1" t="s">
        <v>220</v>
      </c>
      <c r="I11" s="1">
        <f t="shared" si="0"/>
        <v>1600</v>
      </c>
      <c r="K11" t="s">
        <v>202</v>
      </c>
      <c r="L11" t="s">
        <v>153</v>
      </c>
      <c r="M11" t="s">
        <v>240</v>
      </c>
      <c r="N11" s="99">
        <v>800000</v>
      </c>
      <c r="O11">
        <f t="shared" si="1"/>
        <v>800</v>
      </c>
      <c r="P11">
        <f>SUM(O6:O11)</f>
        <v>13200</v>
      </c>
    </row>
    <row r="12" spans="1:16" x14ac:dyDescent="0.3">
      <c r="B12" s="1"/>
      <c r="C12" s="1"/>
      <c r="D12" s="1" t="s">
        <v>198</v>
      </c>
      <c r="E12" s="1" t="s">
        <v>205</v>
      </c>
      <c r="F12" s="1" t="s">
        <v>240</v>
      </c>
      <c r="G12" s="86">
        <v>6000000</v>
      </c>
      <c r="H12" s="1" t="s">
        <v>220</v>
      </c>
      <c r="I12" s="1">
        <f t="shared" si="0"/>
        <v>6000</v>
      </c>
      <c r="K12" t="s">
        <v>194</v>
      </c>
      <c r="L12" t="s">
        <v>143</v>
      </c>
      <c r="M12" t="s">
        <v>240</v>
      </c>
      <c r="N12" s="99">
        <v>1600000</v>
      </c>
      <c r="O12">
        <f t="shared" si="1"/>
        <v>1600</v>
      </c>
    </row>
    <row r="13" spans="1:16" x14ac:dyDescent="0.3">
      <c r="B13" s="1"/>
      <c r="C13" s="1"/>
      <c r="D13" s="1" t="s">
        <v>199</v>
      </c>
      <c r="E13" s="1" t="s">
        <v>153</v>
      </c>
      <c r="F13" s="1" t="s">
        <v>240</v>
      </c>
      <c r="G13" s="86">
        <v>6000000</v>
      </c>
      <c r="H13" s="1" t="s">
        <v>220</v>
      </c>
      <c r="I13" s="1">
        <f t="shared" si="0"/>
        <v>6000</v>
      </c>
      <c r="K13" t="s">
        <v>198</v>
      </c>
      <c r="L13" t="s">
        <v>205</v>
      </c>
      <c r="M13" t="s">
        <v>240</v>
      </c>
      <c r="N13" s="99">
        <v>6000000</v>
      </c>
      <c r="O13">
        <f t="shared" si="1"/>
        <v>6000</v>
      </c>
      <c r="P13">
        <f>SUM(O12:O13)</f>
        <v>7600</v>
      </c>
    </row>
    <row r="14" spans="1:16" x14ac:dyDescent="0.3">
      <c r="B14" s="1"/>
      <c r="C14" s="1"/>
      <c r="D14" s="1" t="s">
        <v>201</v>
      </c>
      <c r="E14" s="1" t="s">
        <v>70</v>
      </c>
      <c r="F14" s="1" t="s">
        <v>240</v>
      </c>
      <c r="G14" s="1" t="s">
        <v>70</v>
      </c>
      <c r="H14" s="1" t="s">
        <v>221</v>
      </c>
      <c r="I14" s="1"/>
      <c r="K14" t="s">
        <v>203</v>
      </c>
      <c r="L14" t="s">
        <v>56</v>
      </c>
      <c r="M14" t="s">
        <v>240</v>
      </c>
      <c r="N14" s="99">
        <v>4300000</v>
      </c>
      <c r="O14">
        <f t="shared" si="1"/>
        <v>4300</v>
      </c>
      <c r="P14">
        <v>4300</v>
      </c>
    </row>
    <row r="15" spans="1:16" x14ac:dyDescent="0.3">
      <c r="B15" s="1"/>
      <c r="C15" s="1"/>
      <c r="D15" s="1" t="s">
        <v>202</v>
      </c>
      <c r="E15" s="1" t="s">
        <v>153</v>
      </c>
      <c r="F15" s="1" t="s">
        <v>240</v>
      </c>
      <c r="G15" s="86">
        <v>800000</v>
      </c>
      <c r="H15" s="1" t="s">
        <v>220</v>
      </c>
      <c r="I15" s="1">
        <f t="shared" si="0"/>
        <v>800</v>
      </c>
    </row>
    <row r="16" spans="1:16" x14ac:dyDescent="0.3">
      <c r="B16" s="1"/>
      <c r="C16" s="1"/>
      <c r="D16" s="1" t="s">
        <v>203</v>
      </c>
      <c r="E16" s="1" t="s">
        <v>56</v>
      </c>
      <c r="F16" s="1" t="s">
        <v>240</v>
      </c>
      <c r="G16" s="86">
        <v>4300000</v>
      </c>
      <c r="H16" s="1" t="s">
        <v>220</v>
      </c>
      <c r="I16" s="1">
        <f t="shared" si="0"/>
        <v>4300</v>
      </c>
    </row>
    <row r="17" spans="2:10" x14ac:dyDescent="0.3">
      <c r="B17" s="1"/>
      <c r="C17" s="1"/>
      <c r="D17" s="1"/>
      <c r="E17" s="1"/>
      <c r="F17" s="1"/>
      <c r="G17" s="86"/>
      <c r="H17" s="1" t="s">
        <v>242</v>
      </c>
      <c r="I17" s="1">
        <f>SUM(I6:I16)</f>
        <v>25154</v>
      </c>
    </row>
    <row r="18" spans="2:10" x14ac:dyDescent="0.3">
      <c r="B18" s="1"/>
      <c r="C18" s="1"/>
      <c r="D18" s="1"/>
      <c r="E18" s="1"/>
      <c r="F18" s="1"/>
      <c r="G18" s="1"/>
      <c r="H18" s="1"/>
      <c r="I18" s="1"/>
    </row>
    <row r="19" spans="2:10" x14ac:dyDescent="0.3">
      <c r="B19" s="78" t="s">
        <v>224</v>
      </c>
      <c r="C19" s="1" t="s">
        <v>228</v>
      </c>
      <c r="D19" s="1" t="s">
        <v>191</v>
      </c>
      <c r="E19" s="1" t="s">
        <v>148</v>
      </c>
      <c r="F19" s="1"/>
      <c r="G19" s="1" t="s">
        <v>149</v>
      </c>
      <c r="H19" s="1" t="s">
        <v>219</v>
      </c>
      <c r="I19" s="1" t="s">
        <v>238</v>
      </c>
    </row>
    <row r="20" spans="2:10" x14ac:dyDescent="0.3">
      <c r="B20" s="1"/>
      <c r="C20" s="1" t="s">
        <v>230</v>
      </c>
      <c r="D20" s="1" t="s">
        <v>207</v>
      </c>
      <c r="E20" s="1" t="s">
        <v>216</v>
      </c>
      <c r="F20" s="1" t="s">
        <v>241</v>
      </c>
      <c r="G20" s="1">
        <v>1.23</v>
      </c>
      <c r="H20" s="1" t="s">
        <v>220</v>
      </c>
      <c r="I20" s="1">
        <f>G20*1000</f>
        <v>1230</v>
      </c>
    </row>
    <row r="21" spans="2:10" x14ac:dyDescent="0.3">
      <c r="B21" s="1"/>
      <c r="C21" s="1" t="s">
        <v>230</v>
      </c>
      <c r="D21" s="1" t="s">
        <v>208</v>
      </c>
      <c r="E21" s="1" t="s">
        <v>56</v>
      </c>
      <c r="F21" s="1" t="s">
        <v>241</v>
      </c>
      <c r="G21" s="1">
        <v>1.23</v>
      </c>
      <c r="H21" s="1" t="s">
        <v>220</v>
      </c>
      <c r="I21" s="1">
        <f t="shared" ref="I21:I24" si="2">G21*1000</f>
        <v>1230</v>
      </c>
    </row>
    <row r="22" spans="2:10" x14ac:dyDescent="0.3">
      <c r="B22" s="1"/>
      <c r="C22" s="1" t="s">
        <v>230</v>
      </c>
      <c r="D22" s="1" t="s">
        <v>209</v>
      </c>
      <c r="E22" s="1" t="s">
        <v>143</v>
      </c>
      <c r="F22" s="1" t="s">
        <v>241</v>
      </c>
      <c r="G22" s="1">
        <v>1.1499999999999999</v>
      </c>
      <c r="H22" s="1" t="s">
        <v>220</v>
      </c>
      <c r="I22" s="1">
        <f t="shared" si="2"/>
        <v>1150</v>
      </c>
    </row>
    <row r="23" spans="2:10" x14ac:dyDescent="0.3">
      <c r="B23" s="1"/>
      <c r="C23" s="1" t="s">
        <v>230</v>
      </c>
      <c r="D23" s="1" t="s">
        <v>210</v>
      </c>
      <c r="E23" s="1" t="s">
        <v>143</v>
      </c>
      <c r="F23" s="1" t="s">
        <v>241</v>
      </c>
      <c r="G23" s="1">
        <v>2.63</v>
      </c>
      <c r="H23" s="1" t="s">
        <v>220</v>
      </c>
      <c r="I23" s="1">
        <f t="shared" si="2"/>
        <v>2630</v>
      </c>
    </row>
    <row r="24" spans="2:10" x14ac:dyDescent="0.3">
      <c r="B24" s="1"/>
      <c r="C24" s="1" t="s">
        <v>230</v>
      </c>
      <c r="D24" s="1" t="s">
        <v>211</v>
      </c>
      <c r="E24" s="1" t="s">
        <v>143</v>
      </c>
      <c r="F24" s="1" t="s">
        <v>241</v>
      </c>
      <c r="G24" s="1">
        <v>6.7</v>
      </c>
      <c r="H24" s="1" t="s">
        <v>220</v>
      </c>
      <c r="I24" s="1">
        <f t="shared" si="2"/>
        <v>6700</v>
      </c>
      <c r="J24">
        <f>SUM(I22:I24)</f>
        <v>10480</v>
      </c>
    </row>
    <row r="25" spans="2:10" x14ac:dyDescent="0.3">
      <c r="B25" s="1"/>
      <c r="C25" s="30" t="s">
        <v>230</v>
      </c>
      <c r="D25" s="30" t="s">
        <v>212</v>
      </c>
      <c r="E25" s="30" t="s">
        <v>217</v>
      </c>
      <c r="F25" s="30" t="s">
        <v>145</v>
      </c>
      <c r="G25" s="30">
        <v>20</v>
      </c>
      <c r="H25" s="30" t="s">
        <v>220</v>
      </c>
      <c r="I25" s="1"/>
    </row>
    <row r="26" spans="2:10" x14ac:dyDescent="0.3">
      <c r="B26" s="1"/>
      <c r="C26" s="30" t="s">
        <v>230</v>
      </c>
      <c r="D26" s="30" t="s">
        <v>213</v>
      </c>
      <c r="E26" s="30" t="s">
        <v>217</v>
      </c>
      <c r="F26" s="30" t="s">
        <v>145</v>
      </c>
      <c r="G26" s="30">
        <v>10</v>
      </c>
      <c r="H26" s="30" t="s">
        <v>220</v>
      </c>
      <c r="I26" s="1"/>
    </row>
    <row r="27" spans="2:10" x14ac:dyDescent="0.3">
      <c r="B27" s="1"/>
      <c r="C27" s="1" t="s">
        <v>231</v>
      </c>
      <c r="D27" s="1" t="s">
        <v>214</v>
      </c>
      <c r="E27" s="1" t="s">
        <v>218</v>
      </c>
      <c r="F27" s="1" t="s">
        <v>145</v>
      </c>
      <c r="G27" s="1" t="s">
        <v>223</v>
      </c>
      <c r="H27" s="1" t="s">
        <v>222</v>
      </c>
      <c r="I27" s="1"/>
    </row>
    <row r="28" spans="2:10" x14ac:dyDescent="0.3">
      <c r="B28" s="1"/>
      <c r="C28" s="1" t="s">
        <v>231</v>
      </c>
      <c r="D28" s="1" t="s">
        <v>215</v>
      </c>
      <c r="E28" s="1" t="s">
        <v>218</v>
      </c>
      <c r="F28" s="1" t="s">
        <v>145</v>
      </c>
      <c r="G28" s="1" t="s">
        <v>223</v>
      </c>
      <c r="H28" s="1" t="s">
        <v>222</v>
      </c>
      <c r="I28" s="1"/>
    </row>
    <row r="29" spans="2:10" x14ac:dyDescent="0.3">
      <c r="B29" s="1"/>
      <c r="C29" s="1"/>
      <c r="D29" s="1"/>
      <c r="E29" s="1"/>
      <c r="F29" s="1"/>
      <c r="G29" s="1"/>
      <c r="H29" s="1" t="s">
        <v>242</v>
      </c>
      <c r="I29" s="1">
        <f>SUM(I20:I24)</f>
        <v>12940</v>
      </c>
    </row>
    <row r="30" spans="2:10" x14ac:dyDescent="0.3">
      <c r="B30" s="1"/>
      <c r="C30" s="1"/>
      <c r="D30" s="1"/>
      <c r="E30" s="1"/>
      <c r="F30" s="1"/>
      <c r="G30" s="1"/>
      <c r="H30" s="1"/>
      <c r="I30" s="1"/>
    </row>
    <row r="31" spans="2:10" x14ac:dyDescent="0.3">
      <c r="B31" s="78" t="s">
        <v>226</v>
      </c>
      <c r="C31" s="1" t="s">
        <v>228</v>
      </c>
      <c r="D31" s="1" t="s">
        <v>191</v>
      </c>
      <c r="E31" s="1" t="s">
        <v>148</v>
      </c>
      <c r="F31" s="1"/>
      <c r="G31" s="1" t="s">
        <v>149</v>
      </c>
      <c r="H31" s="1" t="s">
        <v>219</v>
      </c>
      <c r="I31" s="1" t="s">
        <v>238</v>
      </c>
    </row>
    <row r="32" spans="2:10" x14ac:dyDescent="0.3">
      <c r="B32" s="1"/>
      <c r="C32" s="1" t="s">
        <v>230</v>
      </c>
      <c r="D32" s="1" t="s">
        <v>232</v>
      </c>
      <c r="E32" s="1" t="s">
        <v>143</v>
      </c>
      <c r="F32" s="1" t="s">
        <v>145</v>
      </c>
      <c r="G32" s="1">
        <v>1650</v>
      </c>
      <c r="H32" s="1" t="s">
        <v>237</v>
      </c>
      <c r="I32" s="1">
        <v>1650</v>
      </c>
    </row>
    <row r="33" spans="2:10" x14ac:dyDescent="0.3">
      <c r="B33" s="1"/>
      <c r="C33" s="1" t="s">
        <v>230</v>
      </c>
      <c r="D33" s="1" t="s">
        <v>233</v>
      </c>
      <c r="E33" s="1" t="s">
        <v>56</v>
      </c>
      <c r="F33" s="1" t="s">
        <v>240</v>
      </c>
      <c r="G33" s="86">
        <v>90000</v>
      </c>
      <c r="H33" s="1" t="s">
        <v>237</v>
      </c>
      <c r="I33" s="1">
        <f>G33/1000</f>
        <v>90</v>
      </c>
    </row>
    <row r="34" spans="2:10" x14ac:dyDescent="0.3">
      <c r="B34" s="1"/>
      <c r="C34" s="1" t="s">
        <v>230</v>
      </c>
      <c r="D34" s="1" t="s">
        <v>234</v>
      </c>
      <c r="E34" s="1" t="s">
        <v>56</v>
      </c>
      <c r="F34" s="1" t="s">
        <v>240</v>
      </c>
      <c r="G34" s="86">
        <v>90000</v>
      </c>
      <c r="H34" s="1" t="s">
        <v>237</v>
      </c>
      <c r="I34" s="1">
        <f t="shared" ref="I34:I36" si="3">G34/1000</f>
        <v>90</v>
      </c>
    </row>
    <row r="35" spans="2:10" x14ac:dyDescent="0.3">
      <c r="B35" s="1"/>
      <c r="C35" s="1" t="s">
        <v>230</v>
      </c>
      <c r="D35" s="1" t="s">
        <v>235</v>
      </c>
      <c r="E35" s="1" t="s">
        <v>56</v>
      </c>
      <c r="F35" s="1" t="s">
        <v>240</v>
      </c>
      <c r="G35" s="86">
        <v>90000</v>
      </c>
      <c r="H35" s="1" t="s">
        <v>237</v>
      </c>
      <c r="I35" s="1">
        <f t="shared" si="3"/>
        <v>90</v>
      </c>
      <c r="J35">
        <f>SUM(I33:I35)</f>
        <v>270</v>
      </c>
    </row>
    <row r="36" spans="2:10" x14ac:dyDescent="0.3">
      <c r="B36" s="1"/>
      <c r="C36" s="1" t="s">
        <v>230</v>
      </c>
      <c r="D36" s="1" t="s">
        <v>236</v>
      </c>
      <c r="E36" s="1" t="s">
        <v>153</v>
      </c>
      <c r="F36" s="1" t="s">
        <v>240</v>
      </c>
      <c r="G36" s="86">
        <v>90000</v>
      </c>
      <c r="H36" s="1" t="s">
        <v>237</v>
      </c>
      <c r="I36" s="1">
        <f t="shared" si="3"/>
        <v>90</v>
      </c>
    </row>
    <row r="37" spans="2:10" x14ac:dyDescent="0.3">
      <c r="B37" s="1"/>
      <c r="C37" s="1"/>
      <c r="D37" s="1"/>
      <c r="E37" s="1"/>
      <c r="F37" s="1"/>
      <c r="G37" s="1"/>
      <c r="H37" s="1" t="s">
        <v>242</v>
      </c>
      <c r="I37" s="1">
        <f>SUM(I32:I36)</f>
        <v>2010</v>
      </c>
    </row>
    <row r="38" spans="2:10" x14ac:dyDescent="0.3">
      <c r="B38" s="1"/>
      <c r="C38" s="1"/>
      <c r="D38" s="1"/>
      <c r="E38" s="1"/>
      <c r="F38" s="1"/>
      <c r="G38" s="1"/>
      <c r="H38" s="1"/>
      <c r="I38" s="1"/>
    </row>
    <row r="39" spans="2:10" x14ac:dyDescent="0.3">
      <c r="B39" s="1"/>
      <c r="C39" s="1" t="s">
        <v>245</v>
      </c>
      <c r="D39" s="1"/>
      <c r="E39" s="1"/>
      <c r="F39" s="1"/>
      <c r="G39" s="1"/>
      <c r="H39" s="1"/>
      <c r="I39" s="1">
        <f>SUM(I17,I29,I37)</f>
        <v>40104</v>
      </c>
    </row>
    <row r="42" spans="2:10" x14ac:dyDescent="0.3">
      <c r="B42" s="1"/>
      <c r="C42" s="1"/>
      <c r="D42" s="1"/>
      <c r="E42" s="1"/>
    </row>
    <row r="43" spans="2:10" x14ac:dyDescent="0.3">
      <c r="B43" s="1"/>
      <c r="C43" s="1" t="s">
        <v>51</v>
      </c>
      <c r="D43" s="1" t="s">
        <v>56</v>
      </c>
      <c r="E43" s="1" t="s">
        <v>246</v>
      </c>
    </row>
    <row r="44" spans="2:10" x14ac:dyDescent="0.3">
      <c r="B44" s="1"/>
      <c r="C44" s="1">
        <f>$P$13</f>
        <v>7600</v>
      </c>
      <c r="D44" s="1">
        <f>$P$14</f>
        <v>4300</v>
      </c>
      <c r="E44" s="1">
        <f>$P$11</f>
        <v>13200</v>
      </c>
    </row>
    <row r="45" spans="2:10" x14ac:dyDescent="0.3">
      <c r="B45" s="1"/>
      <c r="C45" s="1">
        <f>$J$24</f>
        <v>10480</v>
      </c>
      <c r="D45" s="1">
        <f>$I$21</f>
        <v>1230</v>
      </c>
      <c r="E45" s="1">
        <f>$I$20</f>
        <v>1230</v>
      </c>
    </row>
    <row r="46" spans="2:10" x14ac:dyDescent="0.3">
      <c r="B46" s="1"/>
      <c r="C46" s="1">
        <f>$I$32</f>
        <v>1650</v>
      </c>
      <c r="D46" s="1">
        <f>$J$35</f>
        <v>270</v>
      </c>
      <c r="E46" s="1">
        <f>$I$36</f>
        <v>90</v>
      </c>
    </row>
    <row r="47" spans="2:10" x14ac:dyDescent="0.3">
      <c r="B47" s="1" t="s">
        <v>242</v>
      </c>
      <c r="C47" s="1">
        <f>SUM(C44:C46)</f>
        <v>19730</v>
      </c>
      <c r="D47" s="1">
        <f>SUM(D44:D46)</f>
        <v>5800</v>
      </c>
      <c r="E47" s="1">
        <f>SUM(E44:E46)</f>
        <v>14520</v>
      </c>
    </row>
    <row r="53" spans="1:3" x14ac:dyDescent="0.3">
      <c r="A53" t="s">
        <v>229</v>
      </c>
      <c r="B53" t="s">
        <v>230</v>
      </c>
      <c r="C53" t="s">
        <v>227</v>
      </c>
    </row>
    <row r="54" spans="1:3" x14ac:dyDescent="0.3">
      <c r="B54" t="s">
        <v>231</v>
      </c>
      <c r="C54" t="s">
        <v>225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3:K22"/>
  <sheetViews>
    <sheetView tabSelected="1" topLeftCell="B4" workbookViewId="0">
      <selection activeCell="K18" sqref="K18"/>
    </sheetView>
  </sheetViews>
  <sheetFormatPr defaultRowHeight="14.5" x14ac:dyDescent="0.35"/>
  <cols>
    <col min="4" max="4" width="26.90625" bestFit="1" customWidth="1"/>
    <col min="5" max="5" width="18.453125" bestFit="1" customWidth="1"/>
    <col min="6" max="6" width="26.26953125" customWidth="1"/>
    <col min="9" max="9" width="19" bestFit="1" customWidth="1"/>
    <col min="11" max="11" width="26.90625" bestFit="1" customWidth="1"/>
  </cols>
  <sheetData>
    <row r="3" spans="4:11" x14ac:dyDescent="0.35">
      <c r="D3" s="137" t="s">
        <v>259</v>
      </c>
      <c r="E3" s="139" t="s">
        <v>260</v>
      </c>
      <c r="F3" s="140"/>
      <c r="G3" s="140"/>
      <c r="H3" s="140"/>
      <c r="I3" s="141"/>
    </row>
    <row r="4" spans="4:11" ht="72.5" x14ac:dyDescent="0.35">
      <c r="D4" s="138"/>
      <c r="E4" s="110" t="s">
        <v>262</v>
      </c>
      <c r="F4" s="110" t="s">
        <v>261</v>
      </c>
      <c r="G4" s="110" t="s">
        <v>263</v>
      </c>
      <c r="H4" s="108" t="s">
        <v>34</v>
      </c>
      <c r="I4" s="109" t="s">
        <v>264</v>
      </c>
    </row>
    <row r="5" spans="4:11" x14ac:dyDescent="0.35">
      <c r="D5" s="1" t="s">
        <v>3</v>
      </c>
      <c r="E5" s="1" t="s">
        <v>26</v>
      </c>
      <c r="F5" s="1" t="s">
        <v>28</v>
      </c>
      <c r="G5" s="1" t="s">
        <v>40</v>
      </c>
      <c r="H5" s="1" t="s">
        <v>2</v>
      </c>
      <c r="I5" s="1"/>
      <c r="J5" s="100" t="s">
        <v>37</v>
      </c>
      <c r="K5" t="s">
        <v>258</v>
      </c>
    </row>
    <row r="6" spans="4:11" x14ac:dyDescent="0.35">
      <c r="D6" s="1" t="s">
        <v>4</v>
      </c>
      <c r="E6" s="1" t="s">
        <v>26</v>
      </c>
      <c r="F6" s="1" t="s">
        <v>28</v>
      </c>
      <c r="G6" s="1" t="s">
        <v>41</v>
      </c>
      <c r="H6" s="1" t="s">
        <v>2</v>
      </c>
      <c r="I6" s="1" t="str">
        <f>'Fuel Quality'!G6</f>
        <v>Propane</v>
      </c>
    </row>
    <row r="7" spans="4:11" x14ac:dyDescent="0.35">
      <c r="D7" s="1" t="s">
        <v>6</v>
      </c>
      <c r="E7" s="1" t="s">
        <v>28</v>
      </c>
      <c r="F7" s="1" t="s">
        <v>28</v>
      </c>
      <c r="G7" s="1" t="s">
        <v>40</v>
      </c>
      <c r="H7" s="1" t="s">
        <v>2</v>
      </c>
      <c r="I7" s="1" t="str">
        <f>'Fuel Quality'!G8</f>
        <v>Butane</v>
      </c>
      <c r="K7" t="s">
        <v>83</v>
      </c>
    </row>
    <row r="8" spans="4:11" x14ac:dyDescent="0.35">
      <c r="D8" s="1" t="s">
        <v>7</v>
      </c>
      <c r="E8" s="1" t="s">
        <v>27</v>
      </c>
      <c r="F8" s="1"/>
      <c r="G8" s="1" t="s">
        <v>41</v>
      </c>
      <c r="H8" s="1" t="s">
        <v>2</v>
      </c>
      <c r="I8" s="1" t="str">
        <f>'Fuel Quality'!G9</f>
        <v>Butane</v>
      </c>
      <c r="K8" t="s">
        <v>257</v>
      </c>
    </row>
    <row r="9" spans="4:11" x14ac:dyDescent="0.35">
      <c r="D9" s="1" t="s">
        <v>8</v>
      </c>
      <c r="E9" s="1" t="s">
        <v>26</v>
      </c>
      <c r="F9" s="1"/>
      <c r="G9" s="1" t="s">
        <v>40</v>
      </c>
      <c r="H9" s="1" t="s">
        <v>2</v>
      </c>
      <c r="I9" s="1"/>
      <c r="K9" t="s">
        <v>256</v>
      </c>
    </row>
    <row r="10" spans="4:11" x14ac:dyDescent="0.35">
      <c r="D10" s="1" t="s">
        <v>9</v>
      </c>
      <c r="E10" s="1" t="s">
        <v>28</v>
      </c>
      <c r="F10" s="1" t="s">
        <v>28</v>
      </c>
      <c r="G10" s="1" t="s">
        <v>40</v>
      </c>
      <c r="H10" s="1" t="s">
        <v>2</v>
      </c>
      <c r="I10" s="1" t="str">
        <f>'Fuel Quality'!G11</f>
        <v>Butane</v>
      </c>
    </row>
    <row r="11" spans="4:11" x14ac:dyDescent="0.35">
      <c r="D11" s="1" t="s">
        <v>109</v>
      </c>
      <c r="E11" s="1" t="s">
        <v>28</v>
      </c>
      <c r="F11" s="1" t="s">
        <v>28</v>
      </c>
      <c r="G11" s="1" t="s">
        <v>40</v>
      </c>
      <c r="H11" s="1" t="s">
        <v>2</v>
      </c>
      <c r="I11" s="1" t="str">
        <f>'Fuel Quality'!G12</f>
        <v>Propane</v>
      </c>
    </row>
    <row r="12" spans="4:11" x14ac:dyDescent="0.35">
      <c r="D12" s="1" t="s">
        <v>11</v>
      </c>
      <c r="E12" s="1" t="s">
        <v>28</v>
      </c>
      <c r="F12" s="1" t="s">
        <v>28</v>
      </c>
      <c r="G12" s="1" t="s">
        <v>40</v>
      </c>
      <c r="H12" s="1" t="s">
        <v>2</v>
      </c>
      <c r="I12" s="1" t="str">
        <f>'Fuel Quality'!G13</f>
        <v>Propane</v>
      </c>
    </row>
    <row r="13" spans="4:11" x14ac:dyDescent="0.35">
      <c r="D13" s="1" t="s">
        <v>10</v>
      </c>
      <c r="E13" s="1" t="s">
        <v>26</v>
      </c>
      <c r="F13" s="1" t="s">
        <v>26</v>
      </c>
      <c r="G13" s="1" t="s">
        <v>41</v>
      </c>
      <c r="H13" s="1" t="s">
        <v>2</v>
      </c>
      <c r="I13" s="1" t="str">
        <f>'Fuel Quality'!G14</f>
        <v>Butane</v>
      </c>
    </row>
    <row r="14" spans="4:11" x14ac:dyDescent="0.35">
      <c r="D14" s="1" t="s">
        <v>12</v>
      </c>
      <c r="E14" s="1" t="s">
        <v>26</v>
      </c>
      <c r="F14" s="1" t="s">
        <v>26</v>
      </c>
      <c r="G14" s="1" t="s">
        <v>41</v>
      </c>
      <c r="H14" s="1" t="s">
        <v>2</v>
      </c>
      <c r="I14" s="1" t="str">
        <f>'Fuel Quality'!G15</f>
        <v>Propane</v>
      </c>
    </row>
    <row r="15" spans="4:11" x14ac:dyDescent="0.35">
      <c r="D15" s="1" t="s">
        <v>14</v>
      </c>
      <c r="E15" s="1" t="s">
        <v>27</v>
      </c>
      <c r="F15" s="1" t="s">
        <v>27</v>
      </c>
      <c r="G15" s="1" t="s">
        <v>40</v>
      </c>
      <c r="H15" s="1" t="s">
        <v>2</v>
      </c>
      <c r="I15" s="1"/>
      <c r="J15" s="100" t="s">
        <v>37</v>
      </c>
    </row>
    <row r="16" spans="4:11" x14ac:dyDescent="0.35">
      <c r="D16" s="1" t="s">
        <v>110</v>
      </c>
      <c r="E16" s="1" t="s">
        <v>28</v>
      </c>
      <c r="F16" s="1" t="s">
        <v>28</v>
      </c>
      <c r="G16" s="1" t="s">
        <v>40</v>
      </c>
      <c r="H16" s="1" t="s">
        <v>2</v>
      </c>
      <c r="I16" s="1" t="str">
        <f>'Fuel Quality'!G20</f>
        <v>Butane</v>
      </c>
    </row>
    <row r="17" spans="4:10" x14ac:dyDescent="0.35">
      <c r="D17" s="1" t="s">
        <v>17</v>
      </c>
      <c r="E17" s="1" t="s">
        <v>28</v>
      </c>
      <c r="F17" s="1" t="s">
        <v>28</v>
      </c>
      <c r="G17" s="1" t="s">
        <v>40</v>
      </c>
      <c r="H17" s="1" t="s">
        <v>2</v>
      </c>
      <c r="I17" s="1" t="str">
        <f>'Fuel Quality'!G21</f>
        <v>Propane</v>
      </c>
    </row>
    <row r="18" spans="4:10" x14ac:dyDescent="0.35">
      <c r="D18" s="1" t="s">
        <v>18</v>
      </c>
      <c r="E18" s="1" t="s">
        <v>28</v>
      </c>
      <c r="F18" s="1" t="s">
        <v>28</v>
      </c>
      <c r="G18" s="1" t="s">
        <v>40</v>
      </c>
      <c r="H18" s="1" t="s">
        <v>2</v>
      </c>
      <c r="I18" s="1" t="str">
        <f>'Fuel Quality'!G21</f>
        <v>Propane</v>
      </c>
    </row>
    <row r="19" spans="4:10" x14ac:dyDescent="0.35">
      <c r="D19" s="1" t="s">
        <v>20</v>
      </c>
      <c r="E19" s="1" t="s">
        <v>28</v>
      </c>
      <c r="F19" s="1" t="s">
        <v>28</v>
      </c>
      <c r="G19" s="1" t="s">
        <v>40</v>
      </c>
      <c r="H19" s="1" t="s">
        <v>2</v>
      </c>
      <c r="I19" s="1" t="str">
        <f>'Fuel Quality'!G23</f>
        <v>Butane</v>
      </c>
    </row>
    <row r="20" spans="4:10" x14ac:dyDescent="0.35">
      <c r="D20" s="1" t="s">
        <v>21</v>
      </c>
      <c r="E20" s="1" t="s">
        <v>28</v>
      </c>
      <c r="F20" s="1" t="s">
        <v>28</v>
      </c>
      <c r="G20" s="1" t="s">
        <v>40</v>
      </c>
      <c r="H20" s="1" t="s">
        <v>2</v>
      </c>
      <c r="I20" s="1"/>
      <c r="J20" s="100" t="s">
        <v>37</v>
      </c>
    </row>
    <row r="21" spans="4:10" x14ac:dyDescent="0.35">
      <c r="D21" s="1" t="s">
        <v>22</v>
      </c>
      <c r="E21" s="1" t="s">
        <v>26</v>
      </c>
      <c r="F21" s="1" t="s">
        <v>28</v>
      </c>
      <c r="G21" s="1" t="s">
        <v>41</v>
      </c>
      <c r="H21" s="1" t="s">
        <v>2</v>
      </c>
      <c r="I21" s="1" t="str">
        <f>'Fuel Quality'!G25</f>
        <v>Propane</v>
      </c>
    </row>
    <row r="22" spans="4:10" x14ac:dyDescent="0.35">
      <c r="D22" s="1" t="s">
        <v>23</v>
      </c>
      <c r="E22" s="1" t="s">
        <v>26</v>
      </c>
      <c r="F22" s="1" t="s">
        <v>26</v>
      </c>
      <c r="G22" s="1" t="s">
        <v>41</v>
      </c>
      <c r="H22" s="1" t="s">
        <v>2</v>
      </c>
      <c r="I22" s="1" t="str">
        <f>'Fuel Quality'!G26</f>
        <v>Butane</v>
      </c>
    </row>
  </sheetData>
  <mergeCells count="2">
    <mergeCell ref="D3:D4"/>
    <mergeCell ref="E3:I3"/>
  </mergeCells>
  <dataValidations count="4">
    <dataValidation type="list" allowBlank="1" showInputMessage="1" showErrorMessage="1" sqref="F5:F14 F16:F22">
      <formula1>$A$30:$A$36</formula1>
    </dataValidation>
    <dataValidation type="list" allowBlank="1" showInputMessage="1" showErrorMessage="1" sqref="I5:I21">
      <formula1>$E$30:$E$31</formula1>
    </dataValidation>
    <dataValidation type="list" allowBlank="1" showInputMessage="1" showErrorMessage="1" sqref="G5:G21">
      <formula1>$C$30:$C$32</formula1>
    </dataValidation>
    <dataValidation type="list" allowBlank="1" showInputMessage="1" showErrorMessage="1" sqref="E5:E21 F15">
      <formula1>$A$30:$A$35</formula1>
    </dataValidation>
  </dataValidation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Sheet1</vt:lpstr>
      <vt:lpstr>Fuel Quality</vt:lpstr>
      <vt:lpstr>Total Storage Capacity</vt:lpstr>
      <vt:lpstr>Kiribati</vt:lpstr>
      <vt:lpstr>Tonga</vt:lpstr>
      <vt:lpstr>RMI</vt:lpstr>
      <vt:lpstr>Nauru</vt:lpstr>
      <vt:lpstr>Fiji</vt:lpstr>
      <vt:lpstr>Sheet2</vt:lpstr>
      <vt:lpstr>Sheet3</vt:lpstr>
    </vt:vector>
  </TitlesOfParts>
  <Company>SPC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Pritanshu Singh</dc:creator>
  <cp:lastModifiedBy>Pritanshu Singh</cp:lastModifiedBy>
  <dcterms:created xsi:type="dcterms:W3CDTF">2013-06-18T04:17:12Z</dcterms:created>
  <dcterms:modified xsi:type="dcterms:W3CDTF">2016-05-05T22:27:21Z</dcterms:modified>
</cp:coreProperties>
</file>