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1880" windowHeight="4908" tabRatio="770" activeTab="15"/>
  </bookViews>
  <sheets>
    <sheet name="2000" sheetId="1" r:id="rId1"/>
    <sheet name="2001" sheetId="2" r:id="rId2"/>
    <sheet name="2002" sheetId="3" r:id="rId3"/>
    <sheet name="2003" sheetId="4" r:id="rId4"/>
    <sheet name="2004" sheetId="5" r:id="rId5"/>
    <sheet name="2005" sheetId="6" r:id="rId6"/>
    <sheet name="2006" sheetId="7" r:id="rId7"/>
    <sheet name="2007" sheetId="8" r:id="rId8"/>
    <sheet name="2008" sheetId="9" r:id="rId9"/>
    <sheet name="2009" sheetId="10" r:id="rId10"/>
    <sheet name="2010" sheetId="11" r:id="rId11"/>
    <sheet name="2011" sheetId="12" r:id="rId12"/>
    <sheet name="2012" sheetId="13" r:id="rId13"/>
    <sheet name="2013" sheetId="14" r:id="rId14"/>
    <sheet name="2014" sheetId="15" r:id="rId15"/>
    <sheet name="Generation &amp; fuel used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xlnm.Print_Area" localSheetId="8">'2008'!$A$75:$O$91</definedName>
    <definedName name="_xlnm.Print_Area" localSheetId="9">'2009'!$A$75:$O$91</definedName>
    <definedName name="_xlnm.Print_Area" localSheetId="10">'2010'!$A$75:$O$91</definedName>
  </definedNames>
  <calcPr fullCalcOnLoad="1" iterate="1" iterateCount="100" iterateDelta="0.001"/>
</workbook>
</file>

<file path=xl/comments4.xml><?xml version="1.0" encoding="utf-8"?>
<comments xmlns="http://schemas.openxmlformats.org/spreadsheetml/2006/main">
  <authors>
    <author>feleti ka wolfgramm</author>
  </authors>
  <commentList>
    <comment ref="C32" authorId="0">
      <text>
        <r>
          <rPr>
            <b/>
            <sz val="9"/>
            <rFont val="Tahoma"/>
            <family val="2"/>
          </rPr>
          <t>feleti ka wolfgramm:</t>
        </r>
        <r>
          <rPr>
            <sz val="9"/>
            <rFont val="Tahoma"/>
            <family val="2"/>
          </rPr>
          <t xml:space="preserve">
380 from file</t>
        </r>
      </text>
    </comment>
    <comment ref="E22" authorId="0">
      <text>
        <r>
          <rPr>
            <b/>
            <sz val="9"/>
            <rFont val="Tahoma"/>
            <family val="2"/>
          </rPr>
          <t>feleti ka wolfgramm:</t>
        </r>
        <r>
          <rPr>
            <sz val="9"/>
            <rFont val="Tahoma"/>
            <family val="2"/>
          </rPr>
          <t xml:space="preserve">
379960</t>
        </r>
      </text>
    </comment>
    <comment ref="E24" authorId="0">
      <text>
        <r>
          <rPr>
            <b/>
            <sz val="9"/>
            <rFont val="Tahoma"/>
            <family val="2"/>
          </rPr>
          <t>feleti ka wolfgramm:</t>
        </r>
        <r>
          <rPr>
            <sz val="9"/>
            <rFont val="Tahoma"/>
            <family val="2"/>
          </rPr>
          <t xml:space="preserve">
361810</t>
        </r>
      </text>
    </comment>
    <comment ref="N3" authorId="0">
      <text>
        <r>
          <rPr>
            <b/>
            <sz val="9"/>
            <rFont val="Tahoma"/>
            <family val="2"/>
          </rPr>
          <t>feleti ka wolfgramm:</t>
        </r>
        <r>
          <rPr>
            <sz val="9"/>
            <rFont val="Tahoma"/>
            <family val="2"/>
          </rPr>
          <t xml:space="preserve">
1786748</t>
        </r>
      </text>
    </comment>
    <comment ref="F49" authorId="0">
      <text>
        <r>
          <rPr>
            <b/>
            <sz val="9"/>
            <rFont val="Tahoma"/>
            <family val="2"/>
          </rPr>
          <t>feleti ka wolfgramm:</t>
        </r>
        <r>
          <rPr>
            <sz val="9"/>
            <rFont val="Tahoma"/>
            <family val="2"/>
          </rPr>
          <t xml:space="preserve">
Check</t>
        </r>
      </text>
    </comment>
  </commentList>
</comments>
</file>

<file path=xl/comments5.xml><?xml version="1.0" encoding="utf-8"?>
<comments xmlns="http://schemas.openxmlformats.org/spreadsheetml/2006/main">
  <authors>
    <author>feleti ka wolfgramm</author>
  </authors>
  <commentList>
    <comment ref="C3" authorId="0">
      <text>
        <r>
          <rPr>
            <b/>
            <sz val="9"/>
            <rFont val="Tahoma"/>
            <family val="2"/>
          </rPr>
          <t>feleti ka wolfgramm:</t>
        </r>
        <r>
          <rPr>
            <sz val="9"/>
            <rFont val="Tahoma"/>
            <family val="2"/>
          </rPr>
          <t xml:space="preserve">
1499914</t>
        </r>
      </text>
    </comment>
    <comment ref="D3" authorId="0">
      <text>
        <r>
          <rPr>
            <b/>
            <sz val="9"/>
            <rFont val="Tahoma"/>
            <family val="2"/>
          </rPr>
          <t>feleti ka wolfgramm:</t>
        </r>
        <r>
          <rPr>
            <sz val="9"/>
            <rFont val="Tahoma"/>
            <family val="2"/>
          </rPr>
          <t xml:space="preserve">
1516672</t>
        </r>
      </text>
    </comment>
    <comment ref="L3" authorId="0">
      <text>
        <r>
          <rPr>
            <b/>
            <sz val="9"/>
            <rFont val="Tahoma"/>
            <family val="2"/>
          </rPr>
          <t>feleti ka wolfgramm:</t>
        </r>
        <r>
          <rPr>
            <sz val="9"/>
            <rFont val="Tahoma"/>
            <family val="2"/>
          </rPr>
          <t xml:space="preserve">
1751171</t>
        </r>
      </text>
    </comment>
    <comment ref="M3" authorId="0">
      <text>
        <r>
          <rPr>
            <b/>
            <sz val="9"/>
            <rFont val="Tahoma"/>
            <family val="2"/>
          </rPr>
          <t>feleti ka wolfgramm:</t>
        </r>
        <r>
          <rPr>
            <sz val="9"/>
            <rFont val="Tahoma"/>
            <family val="2"/>
          </rPr>
          <t xml:space="preserve">
2118841</t>
        </r>
      </text>
    </comment>
  </commentList>
</comments>
</file>

<file path=xl/comments6.xml><?xml version="1.0" encoding="utf-8"?>
<comments xmlns="http://schemas.openxmlformats.org/spreadsheetml/2006/main">
  <authors>
    <author>feleti ka wolfgramm</author>
  </authors>
  <commentList>
    <comment ref="G3" authorId="0">
      <text>
        <r>
          <rPr>
            <b/>
            <sz val="9"/>
            <rFont val="Tahoma"/>
            <family val="2"/>
          </rPr>
          <t>feleti ka wolfgramm:</t>
        </r>
        <r>
          <rPr>
            <sz val="9"/>
            <rFont val="Tahoma"/>
            <family val="2"/>
          </rPr>
          <t xml:space="preserve">
1903133</t>
        </r>
      </text>
    </comment>
  </commentList>
</comments>
</file>

<file path=xl/comments7.xml><?xml version="1.0" encoding="utf-8"?>
<comments xmlns="http://schemas.openxmlformats.org/spreadsheetml/2006/main">
  <authors>
    <author>feleti ka wolfgramm</author>
  </authors>
  <commentList>
    <comment ref="H3" authorId="0">
      <text>
        <r>
          <rPr>
            <b/>
            <sz val="9"/>
            <rFont val="Tahoma"/>
            <family val="2"/>
          </rPr>
          <t>feleti ka wolfgramm:</t>
        </r>
        <r>
          <rPr>
            <sz val="9"/>
            <rFont val="Tahoma"/>
            <family val="2"/>
          </rPr>
          <t xml:space="preserve">
1993380</t>
        </r>
      </text>
    </comment>
  </commentList>
</comments>
</file>

<file path=xl/comments8.xml><?xml version="1.0" encoding="utf-8"?>
<comments xmlns="http://schemas.openxmlformats.org/spreadsheetml/2006/main">
  <authors>
    <author>feleti ka wolfgramm</author>
  </authors>
  <commentList>
    <comment ref="B13" authorId="0">
      <text>
        <r>
          <rPr>
            <b/>
            <sz val="9"/>
            <rFont val="Tahoma"/>
            <family val="2"/>
          </rPr>
          <t>feleti ka wolfgramm:</t>
        </r>
        <r>
          <rPr>
            <sz val="9"/>
            <rFont val="Tahoma"/>
            <family val="2"/>
          </rPr>
          <t xml:space="preserve">
Updated data</t>
        </r>
      </text>
    </comment>
  </commentList>
</comments>
</file>

<file path=xl/sharedStrings.xml><?xml version="1.0" encoding="utf-8"?>
<sst xmlns="http://schemas.openxmlformats.org/spreadsheetml/2006/main" count="3993" uniqueCount="166">
  <si>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</si>
  <si>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</si>
  <si>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</si>
  <si>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</si>
  <si>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</si>
  <si>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</si>
  <si>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</si>
  <si>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</si>
  <si>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</si>
  <si>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</si>
  <si>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</si>
  <si>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</si>
  <si>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</si>
  <si>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Gross Generation  </t>
  </si>
  <si>
    <t xml:space="preserve">Power supplied to customers  </t>
  </si>
  <si>
    <t xml:space="preserve">Fuel consumed in generation </t>
  </si>
  <si>
    <t xml:space="preserve">Station running time to generate </t>
  </si>
  <si>
    <t>TOWER POWER LTD GENERATIONS  FOR   YEAR  2011</t>
  </si>
  <si>
    <t>Tongatapu</t>
  </si>
  <si>
    <t>Jan</t>
  </si>
  <si>
    <t>Feb</t>
  </si>
  <si>
    <t>Mar</t>
  </si>
  <si>
    <t>Apr</t>
  </si>
  <si>
    <t>Jun</t>
  </si>
  <si>
    <t>Jul</t>
  </si>
  <si>
    <t>Aug</t>
  </si>
  <si>
    <t>Sept</t>
  </si>
  <si>
    <t>Oct</t>
  </si>
  <si>
    <t>Nov</t>
  </si>
  <si>
    <t>Dec</t>
  </si>
  <si>
    <t>Vava'u</t>
  </si>
  <si>
    <t>Ha'apai</t>
  </si>
  <si>
    <t>'Eua</t>
  </si>
  <si>
    <t>Year</t>
  </si>
  <si>
    <t>Month</t>
  </si>
  <si>
    <t>TONGA  POWER : TONGA 2008</t>
  </si>
  <si>
    <t>TOWER POWER LTD GENERATIONS FOR YEAR 2008</t>
  </si>
  <si>
    <t>TOWER POWER LTD GENERATIONS FOR YEAR 2009</t>
  </si>
  <si>
    <t xml:space="preserve">TONGA POWER: TONGA 2009  </t>
  </si>
  <si>
    <t>TOWER POWER LTD GENERATIONS FOR YEAR 2010</t>
  </si>
  <si>
    <t>TONGA POWER: TONGATAPU 2010</t>
  </si>
  <si>
    <t>TONGA POWER: 'EUA 2010</t>
  </si>
  <si>
    <t>TONGA POWER: HA'APAI 2010</t>
  </si>
  <si>
    <t>TONGA POWER: TONGA 2010</t>
  </si>
  <si>
    <t>TONGA POWER: TONGA 2011</t>
  </si>
  <si>
    <t>TONGA POWER: 'EUA 2011</t>
  </si>
  <si>
    <t>TONGA POWER: HA'APAI 2011</t>
  </si>
  <si>
    <t>TONGA POWER: VAVA'U 2011</t>
  </si>
  <si>
    <t>TONGA POWER: TONGATAPU 2011</t>
  </si>
  <si>
    <t>TONGA POWER: TONGATAPU 2008</t>
  </si>
  <si>
    <t>TONGA POWER: 'EUA 2008</t>
  </si>
  <si>
    <t>TOWER POWER LTD GENERATIONS FOR YEAR 2007</t>
  </si>
  <si>
    <t>TONGA POWER: TONGATAPU 2007</t>
  </si>
  <si>
    <t>TONGA POWER: 'EUA 2007</t>
  </si>
  <si>
    <t>TONGA  POWER : TONGA 2007</t>
  </si>
  <si>
    <t>TOWER POWER LTD GENERATIONS FOR YEAR 2006</t>
  </si>
  <si>
    <t>TONGA POWER: TONGATAPU 2006</t>
  </si>
  <si>
    <t>TONGA POWER: 'EUA 2006</t>
  </si>
  <si>
    <t>TONGA  POWER : TONGA 2006</t>
  </si>
  <si>
    <t>TONGA  POWER : VAVA'U 2006</t>
  </si>
  <si>
    <t>TONGA  POWER : HA'APAI 2006</t>
  </si>
  <si>
    <t>TOWER POWER LTD GENERATIONS FOR YEAR 2003</t>
  </si>
  <si>
    <t>TONGA POWER: TONGATAPU 2003</t>
  </si>
  <si>
    <t>TONGA POWER: 'EUA 2003</t>
  </si>
  <si>
    <t>TONGA  POWER : HA'APAI 2003</t>
  </si>
  <si>
    <t>TONGA  POWER : VAVA'U 2003</t>
  </si>
  <si>
    <t>TONGA  POWER : TONGA 2003</t>
  </si>
  <si>
    <t>TOWER POWER LTD GENERATIONS FOR YEAR 2005</t>
  </si>
  <si>
    <t>TONGA POWER: TONGATAPU 2005</t>
  </si>
  <si>
    <t>TONGA POWER: 'EUA 2005</t>
  </si>
  <si>
    <t>TONGA  POWER : HA'APAI 2005</t>
  </si>
  <si>
    <t>TONGA  POWER : VAVA'U 2005</t>
  </si>
  <si>
    <t>TONGA  POWER : TONGA 2005</t>
  </si>
  <si>
    <t>TOWER POWER LTD GENERATIONS FOR YEAR 2004</t>
  </si>
  <si>
    <t>TONGA POWER: TONGATAPU 2004</t>
  </si>
  <si>
    <t>TONGA POWER: 'EUA 2004</t>
  </si>
  <si>
    <t>TONGA  POWER : HA'APAI 2004</t>
  </si>
  <si>
    <t>TONGA  POWER : VAVA'U 2004</t>
  </si>
  <si>
    <t>TONGA  POWER : TONGA 2004</t>
  </si>
  <si>
    <t>TOWER POWER LTD GENERATIONS FOR YEAR 2002</t>
  </si>
  <si>
    <t>TONGA POWER: TONGATAPU 2002</t>
  </si>
  <si>
    <t>TONGA POWER: TONGA 2002</t>
  </si>
  <si>
    <t>TONGA POWER: HA'APAI 2002</t>
  </si>
  <si>
    <t>Number of consumer</t>
  </si>
  <si>
    <t>Lubricating oil used</t>
  </si>
  <si>
    <t>TOWER POWER LTD GENERATIONS FOR YEAR 2001</t>
  </si>
  <si>
    <t>TONGA POWER: TONGATAPU 2001</t>
  </si>
  <si>
    <t>TONGA POWER: 'EUA 2001</t>
  </si>
  <si>
    <t>TONGA POWER: HA'APAI 2001</t>
  </si>
  <si>
    <t>TONGA POWER: VAVA'U 2001</t>
  </si>
  <si>
    <t>TONGA POWER: TONGA 2001</t>
  </si>
  <si>
    <t>TOWER POWER LTD GENERATIONS FOR YEAR 2000</t>
  </si>
  <si>
    <t>TONGA POWER: TONGATAPU 2000</t>
  </si>
  <si>
    <t>TONGA POWER: 'EUA 2000</t>
  </si>
  <si>
    <t>TONGA POWER: HA'APAI 2000</t>
  </si>
  <si>
    <t>TONGA POWER: VAVA'U 2000</t>
  </si>
  <si>
    <t>TONGA POWER: TONGA 2000</t>
  </si>
  <si>
    <t>Installed capacity</t>
  </si>
  <si>
    <t>Derated capacity</t>
  </si>
  <si>
    <t>Unit</t>
  </si>
  <si>
    <t>kWh</t>
  </si>
  <si>
    <t>litre</t>
  </si>
  <si>
    <t>number</t>
  </si>
  <si>
    <t>kWh/ltr</t>
  </si>
  <si>
    <t>hr</t>
  </si>
  <si>
    <t>kW</t>
  </si>
  <si>
    <t xml:space="preserve">Power retained by licence </t>
  </si>
  <si>
    <t>Billing</t>
  </si>
  <si>
    <t>Peak demand</t>
  </si>
  <si>
    <t>Minimum demand</t>
  </si>
  <si>
    <t>Fuel rate</t>
  </si>
  <si>
    <t>TONGA POWER: 'Eua 2002</t>
  </si>
  <si>
    <t>TONGA  POWER : HA'APAI 2008</t>
  </si>
  <si>
    <t>TONGA  POWER : HA'APAI 2007</t>
  </si>
  <si>
    <t>TONGA  POWER : VAVA'U 2007</t>
  </si>
  <si>
    <t>TONGA  POWER : VAVA'U 2008</t>
  </si>
  <si>
    <t>TONGA POWER: TONGATAPU 2009</t>
  </si>
  <si>
    <t>TONGA POWER: 'EUA 2009</t>
  </si>
  <si>
    <t>TONGA POWER: HA'APAI 2009</t>
  </si>
  <si>
    <t>TONGA POWER: VAVA'U 2010</t>
  </si>
  <si>
    <t>TONGA POWER: VAVA'U 2009</t>
  </si>
  <si>
    <t>Net generation (mWh)</t>
  </si>
  <si>
    <t>Fuel used (kj)</t>
  </si>
  <si>
    <t>Generation (mWh)</t>
  </si>
  <si>
    <t>Transmission losses</t>
  </si>
  <si>
    <t>Distribution losses</t>
  </si>
  <si>
    <t>Unmetered read</t>
  </si>
  <si>
    <t>mafi.maka@gmail.com</t>
  </si>
  <si>
    <t>TONGA POWER: TONGATAPU 2012</t>
  </si>
  <si>
    <t>TOWER POWER LTD GENERATIONS  FOR   YEAR  2012</t>
  </si>
  <si>
    <t>TONGA POWER: VAVA'U 2012</t>
  </si>
  <si>
    <t>TONGA POWER: HA'APAI 2012</t>
  </si>
  <si>
    <t>TONGA POWER: 'EUA 2012</t>
  </si>
  <si>
    <t>TONGA POWER: TONGA 2012</t>
  </si>
  <si>
    <t>Load factor</t>
  </si>
  <si>
    <t>%</t>
  </si>
  <si>
    <t>TOWER POWER LTD GENERATIONS  FOR   YEAR  2013</t>
  </si>
  <si>
    <t>TONGA POWER: TONGATAPU 2013</t>
  </si>
  <si>
    <t>TONGA POWER: VAVA'U 2013</t>
  </si>
  <si>
    <t>TONGA POWER: HA'APAI 2013</t>
  </si>
  <si>
    <t>TONGA POWER: 'EUA 2013</t>
  </si>
  <si>
    <t>TONGA POWER: TONGA 2013</t>
  </si>
  <si>
    <t>Power Generated</t>
  </si>
  <si>
    <t>Power generated by Diesel</t>
  </si>
  <si>
    <t>Power Generated by Solar</t>
  </si>
  <si>
    <t>Parasitic Losses</t>
  </si>
  <si>
    <t>Power Sent Out</t>
  </si>
  <si>
    <t>Distribution Losses</t>
  </si>
  <si>
    <t xml:space="preserve">Power Generated </t>
  </si>
  <si>
    <t xml:space="preserve">Power Sent Out </t>
  </si>
  <si>
    <t>Disconnections</t>
  </si>
  <si>
    <t>Reconnections</t>
  </si>
  <si>
    <t>TOWER POWER LTD GENERATIONS  FOR   YEAR  2014</t>
  </si>
  <si>
    <t>TONGA POWER: TONGATAPU 2014</t>
  </si>
  <si>
    <t>Third Party Solar</t>
  </si>
  <si>
    <t>TPL Micro-Solar</t>
  </si>
  <si>
    <t>TPL Micro-Wind</t>
  </si>
  <si>
    <t>TONGA POWER: VAVA'U 2014</t>
  </si>
  <si>
    <t>Power generated by Solar</t>
  </si>
  <si>
    <t>TONGA POWER: HA'APAI 2014</t>
  </si>
  <si>
    <t>TONGA POWER: 'EUA 2014</t>
  </si>
  <si>
    <t>TONGA POWER: TONGA 2014</t>
  </si>
  <si>
    <t>Lubricant per litre</t>
  </si>
  <si>
    <t>Lubricant per kWh</t>
  </si>
  <si>
    <t>lubricant per kWh</t>
  </si>
  <si>
    <t>Load Factor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</si>
</sst>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-* #,##0.0_-;\-* #,##0.0_-;_-* &quot;-&quot;??_-;_-@_-"/>
    <numFmt numFmtId="175" formatCode="_-* #,##0_-;\-* #,##0_-;_-* &quot;-&quot;??_-;_-@_-"/>
    <numFmt numFmtId="176" formatCode="#,##0_ ;\-#,##0\ "/>
    <numFmt numFmtId="177" formatCode="#,##0.0_ ;\-#,##0.0\ "/>
    <numFmt numFmtId="178" formatCode="#,##0.00_ ;\-#,##0.00\ "/>
    <numFmt numFmtId="179" formatCode="#,##0.000_ ;\-#,##0.000\ "/>
    <numFmt numFmtId="180" formatCode="_-* #,##0.000_-;\-* #,##0.000_-;_-* &quot;-&quot;???_-;_-@_-"/>
    <numFmt numFmtId="181" formatCode="0.000000"/>
    <numFmt numFmtId="182" formatCode="0.00000"/>
    <numFmt numFmtId="183" formatCode="0.0000"/>
    <numFmt numFmtId="184" formatCode="0.000"/>
    <numFmt numFmtId="185" formatCode="_(* #,##0.000_);_(* \(#,##0.000\);_(* &quot;-&quot;??_);_(@_)"/>
    <numFmt numFmtId="186" formatCode="_(* #,##0.0000_);_(* \(#,##0.0000\);_(* &quot;-&quot;??_);_(@_)"/>
    <numFmt numFmtId="187" formatCode="0.0"/>
    <numFmt numFmtId="188" formatCode="#,##0.0"/>
    <numFmt numFmtId="189" formatCode="_-* #,##0.0_-;\-* #,##0.0_-;_-* &quot;-&quot;?_-;_-@_-"/>
  </numFmts>
  <fonts count="102">
    <font>
      <sz val="10"/>
      <name val="Arial"/>
      <family val="0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sz val="10"/>
      <color indexed="18"/>
      <name val="Calibri"/>
      <family val="2"/>
    </font>
    <font>
      <b/>
      <u val="single"/>
      <sz val="10"/>
      <color indexed="19"/>
      <name val="Calibri"/>
      <family val="2"/>
    </font>
    <font>
      <sz val="10"/>
      <color indexed="19"/>
      <name val="Calibri"/>
      <family val="2"/>
    </font>
    <font>
      <b/>
      <i/>
      <sz val="10"/>
      <color indexed="59"/>
      <name val="Calibri"/>
      <family val="2"/>
    </font>
    <font>
      <b/>
      <i/>
      <sz val="10"/>
      <color indexed="18"/>
      <name val="Calibri"/>
      <family val="2"/>
    </font>
    <font>
      <i/>
      <sz val="10"/>
      <color indexed="18"/>
      <name val="Calibri"/>
      <family val="2"/>
    </font>
    <font>
      <b/>
      <i/>
      <sz val="10"/>
      <color indexed="19"/>
      <name val="Calibri"/>
      <family val="2"/>
    </font>
    <font>
      <b/>
      <sz val="10"/>
      <color indexed="56"/>
      <name val="Calibri"/>
      <family val="2"/>
    </font>
    <font>
      <i/>
      <sz val="10"/>
      <color indexed="19"/>
      <name val="Calibri"/>
      <family val="2"/>
    </font>
    <font>
      <b/>
      <sz val="10"/>
      <color indexed="19"/>
      <name val="Calibri"/>
      <family val="2"/>
    </font>
    <font>
      <i/>
      <sz val="10"/>
      <name val="Calibri"/>
      <family val="2"/>
    </font>
    <font>
      <b/>
      <sz val="10"/>
      <color indexed="18"/>
      <name val="Calibri"/>
      <family val="2"/>
    </font>
    <font>
      <sz val="10"/>
      <color indexed="10"/>
      <name val="Calibri"/>
      <family val="2"/>
    </font>
    <font>
      <i/>
      <sz val="10"/>
      <color indexed="10"/>
      <name val="Calibri"/>
      <family val="2"/>
    </font>
    <font>
      <b/>
      <u val="single"/>
      <sz val="9"/>
      <color indexed="19"/>
      <name val="Calibri"/>
      <family val="2"/>
    </font>
    <font>
      <sz val="9"/>
      <name val="Calibri"/>
      <family val="2"/>
    </font>
    <font>
      <b/>
      <i/>
      <sz val="9"/>
      <color indexed="19"/>
      <name val="Calibri"/>
      <family val="2"/>
    </font>
    <font>
      <i/>
      <sz val="9"/>
      <color indexed="19"/>
      <name val="Calibri"/>
      <family val="2"/>
    </font>
    <font>
      <sz val="9"/>
      <color indexed="19"/>
      <name val="Calibri"/>
      <family val="2"/>
    </font>
    <font>
      <b/>
      <sz val="9"/>
      <color indexed="12"/>
      <name val="Calibri"/>
      <family val="2"/>
    </font>
    <font>
      <sz val="9"/>
      <color indexed="18"/>
      <name val="Calibri"/>
      <family val="2"/>
    </font>
    <font>
      <b/>
      <i/>
      <sz val="9"/>
      <color indexed="18"/>
      <name val="Calibri"/>
      <family val="2"/>
    </font>
    <font>
      <i/>
      <sz val="9"/>
      <color indexed="18"/>
      <name val="Calibri"/>
      <family val="2"/>
    </font>
    <font>
      <b/>
      <sz val="9"/>
      <color indexed="18"/>
      <name val="Calibri"/>
      <family val="2"/>
    </font>
    <font>
      <sz val="9"/>
      <color indexed="56"/>
      <name val="Calibri"/>
      <family val="2"/>
    </font>
    <font>
      <sz val="9"/>
      <color indexed="10"/>
      <name val="Calibri"/>
      <family val="2"/>
    </font>
    <font>
      <b/>
      <i/>
      <sz val="9"/>
      <color indexed="59"/>
      <name val="Calibri"/>
      <family val="2"/>
    </font>
    <font>
      <i/>
      <sz val="9"/>
      <name val="Calibri"/>
      <family val="2"/>
    </font>
    <font>
      <sz val="10"/>
      <color indexed="8"/>
      <name val="Calibri"/>
      <family val="0"/>
    </font>
    <font>
      <sz val="5.4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 tint="-0.24997000396251678"/>
      <name val="Calibri"/>
      <family val="2"/>
    </font>
    <font>
      <b/>
      <u val="single"/>
      <sz val="10"/>
      <color theme="2" tint="-0.4999699890613556"/>
      <name val="Calibri"/>
      <family val="2"/>
    </font>
    <font>
      <sz val="10"/>
      <color theme="2" tint="-0.4999699890613556"/>
      <name val="Calibri"/>
      <family val="2"/>
    </font>
    <font>
      <sz val="10"/>
      <color theme="2" tint="-0.7499799728393555"/>
      <name val="Calibri"/>
      <family val="2"/>
    </font>
    <font>
      <b/>
      <u val="single"/>
      <sz val="10"/>
      <color theme="2" tint="-0.7499799728393555"/>
      <name val="Calibri"/>
      <family val="2"/>
    </font>
    <font>
      <b/>
      <i/>
      <sz val="10"/>
      <color theme="2" tint="-0.8999800086021423"/>
      <name val="Calibri"/>
      <family val="2"/>
    </font>
    <font>
      <b/>
      <i/>
      <sz val="10"/>
      <color theme="3" tint="-0.24997000396251678"/>
      <name val="Calibri"/>
      <family val="2"/>
    </font>
    <font>
      <i/>
      <sz val="10"/>
      <color theme="3" tint="-0.24997000396251678"/>
      <name val="Calibri"/>
      <family val="2"/>
    </font>
    <font>
      <b/>
      <i/>
      <sz val="10"/>
      <color theme="2" tint="-0.7499799728393555"/>
      <name val="Calibri"/>
      <family val="2"/>
    </font>
    <font>
      <i/>
      <sz val="10"/>
      <color theme="2" tint="-0.7499799728393555"/>
      <name val="Calibri"/>
      <family val="2"/>
    </font>
    <font>
      <b/>
      <sz val="10"/>
      <color theme="2" tint="-0.7499799728393555"/>
      <name val="Calibri"/>
      <family val="2"/>
    </font>
    <font>
      <b/>
      <sz val="10"/>
      <color theme="3" tint="-0.24997000396251678"/>
      <name val="Calibri"/>
      <family val="2"/>
    </font>
    <font>
      <sz val="10"/>
      <color rgb="FFFF0000"/>
      <name val="Calibri"/>
      <family val="2"/>
    </font>
    <font>
      <i/>
      <sz val="10"/>
      <color theme="2" tint="-0.4999699890613556"/>
      <name val="Calibri"/>
      <family val="2"/>
    </font>
    <font>
      <i/>
      <sz val="10"/>
      <color rgb="FFFF0000"/>
      <name val="Calibri"/>
      <family val="2"/>
    </font>
    <font>
      <sz val="10"/>
      <color theme="4" tint="-0.4999699890613556"/>
      <name val="Calibri"/>
      <family val="2"/>
    </font>
    <font>
      <b/>
      <u val="single"/>
      <sz val="9"/>
      <color theme="2" tint="-0.7499799728393555"/>
      <name val="Calibri"/>
      <family val="2"/>
    </font>
    <font>
      <b/>
      <u val="single"/>
      <sz val="9"/>
      <color theme="2" tint="-0.4999699890613556"/>
      <name val="Calibri"/>
      <family val="2"/>
    </font>
    <font>
      <b/>
      <i/>
      <sz val="9"/>
      <color theme="2" tint="-0.7499799728393555"/>
      <name val="Calibri"/>
      <family val="2"/>
    </font>
    <font>
      <i/>
      <sz val="9"/>
      <color theme="2" tint="-0.7499799728393555"/>
      <name val="Calibri"/>
      <family val="2"/>
    </font>
    <font>
      <sz val="9"/>
      <color theme="2" tint="-0.7499799728393555"/>
      <name val="Calibri"/>
      <family val="2"/>
    </font>
    <font>
      <sz val="9"/>
      <color theme="3" tint="-0.24997000396251678"/>
      <name val="Calibri"/>
      <family val="2"/>
    </font>
    <font>
      <sz val="9"/>
      <color theme="2" tint="-0.4999699890613556"/>
      <name val="Calibri"/>
      <family val="2"/>
    </font>
    <font>
      <b/>
      <i/>
      <sz val="9"/>
      <color theme="3" tint="-0.24997000396251678"/>
      <name val="Calibri"/>
      <family val="2"/>
    </font>
    <font>
      <i/>
      <sz val="9"/>
      <color theme="3" tint="-0.24997000396251678"/>
      <name val="Calibri"/>
      <family val="2"/>
    </font>
    <font>
      <b/>
      <sz val="9"/>
      <color theme="3" tint="-0.24997000396251678"/>
      <name val="Calibri"/>
      <family val="2"/>
    </font>
    <font>
      <sz val="9"/>
      <color theme="3" tint="-0.4999699890613556"/>
      <name val="Calibri"/>
      <family val="2"/>
    </font>
    <font>
      <sz val="9"/>
      <color rgb="FFFF0000"/>
      <name val="Calibri"/>
      <family val="2"/>
    </font>
    <font>
      <b/>
      <i/>
      <sz val="9"/>
      <color theme="2" tint="-0.8999800086021423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DEDB3"/>
        <bgColor indexed="64"/>
      </patternFill>
    </fill>
    <fill>
      <patternFill patternType="solid">
        <fgColor rgb="FFFCFDC7"/>
        <bgColor indexed="64"/>
      </patternFill>
    </fill>
    <fill>
      <patternFill patternType="solid">
        <fgColor rgb="FF71FFB1"/>
        <bgColor indexed="64"/>
      </patternFill>
    </fill>
    <fill>
      <patternFill patternType="solid">
        <fgColor rgb="FFFFC9DF"/>
        <bgColor indexed="64"/>
      </patternFill>
    </fill>
    <fill>
      <patternFill patternType="solid">
        <fgColor rgb="FFFFDF7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/>
      <right style="thick">
        <color theme="0"/>
      </right>
      <top/>
      <bottom style="thick">
        <color theme="0"/>
      </bottom>
    </border>
    <border>
      <left style="thick">
        <color theme="0"/>
      </left>
      <right style="thick">
        <color theme="0"/>
      </right>
      <top/>
      <bottom style="thick">
        <color theme="0"/>
      </bottom>
    </border>
    <border>
      <left/>
      <right style="thick">
        <color theme="0"/>
      </right>
      <top style="thick">
        <color theme="0"/>
      </top>
      <bottom>
        <color indexed="63"/>
      </bottom>
    </border>
    <border>
      <left style="thick">
        <color theme="0"/>
      </left>
      <right style="thick">
        <color theme="0"/>
      </right>
      <top style="thick">
        <color theme="0"/>
      </top>
      <bottom>
        <color indexed="63"/>
      </bottom>
    </border>
    <border>
      <left style="thin">
        <color theme="2" tint="-0.09994000196456909"/>
      </left>
      <right style="thin">
        <color theme="2" tint="-0.09994000196456909"/>
      </right>
      <top style="thin">
        <color theme="2" tint="-0.09994000196456909"/>
      </top>
      <bottom style="thin">
        <color theme="2" tint="-0.09994000196456909"/>
      </bottom>
    </border>
    <border>
      <left style="thin">
        <color theme="2" tint="-0.09994000196456909"/>
      </left>
      <right style="thin">
        <color theme="2" tint="-0.09994000196456909"/>
      </right>
      <top>
        <color indexed="63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381">
    <xf numFmtId="0" fontId="0" fillId="0" borderId="0" xfId="0" applyAlignment="1">
      <alignment/>
    </xf>
    <xf numFmtId="171" fontId="22" fillId="0" borderId="0" xfId="42" applyFont="1" applyAlignment="1">
      <alignment/>
    </xf>
    <xf numFmtId="0" fontId="22" fillId="0" borderId="0" xfId="0" applyFont="1" applyAlignment="1">
      <alignment/>
    </xf>
    <xf numFmtId="0" fontId="23" fillId="0" borderId="0" xfId="0" applyFont="1" applyFill="1" applyAlignment="1">
      <alignment/>
    </xf>
    <xf numFmtId="173" fontId="22" fillId="0" borderId="0" xfId="42" applyNumberFormat="1" applyFont="1" applyAlignment="1">
      <alignment/>
    </xf>
    <xf numFmtId="173" fontId="22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173" fontId="22" fillId="0" borderId="0" xfId="42" applyNumberFormat="1" applyFont="1" applyBorder="1" applyAlignment="1">
      <alignment/>
    </xf>
    <xf numFmtId="173" fontId="23" fillId="0" borderId="0" xfId="0" applyNumberFormat="1" applyFont="1" applyFill="1" applyAlignment="1">
      <alignment/>
    </xf>
    <xf numFmtId="173" fontId="72" fillId="0" borderId="0" xfId="0" applyNumberFormat="1" applyFont="1" applyFill="1" applyAlignment="1">
      <alignment/>
    </xf>
    <xf numFmtId="0" fontId="73" fillId="0" borderId="0" xfId="0" applyFont="1" applyBorder="1" applyAlignment="1">
      <alignment/>
    </xf>
    <xf numFmtId="173" fontId="74" fillId="0" borderId="0" xfId="0" applyNumberFormat="1" applyFont="1" applyFill="1" applyAlignment="1">
      <alignment/>
    </xf>
    <xf numFmtId="173" fontId="75" fillId="0" borderId="0" xfId="0" applyNumberFormat="1" applyFont="1" applyFill="1" applyAlignment="1">
      <alignment/>
    </xf>
    <xf numFmtId="173" fontId="75" fillId="0" borderId="0" xfId="0" applyNumberFormat="1" applyFont="1" applyAlignment="1">
      <alignment/>
    </xf>
    <xf numFmtId="173" fontId="75" fillId="0" borderId="0" xfId="42" applyNumberFormat="1" applyFont="1" applyBorder="1" applyAlignment="1">
      <alignment/>
    </xf>
    <xf numFmtId="0" fontId="75" fillId="0" borderId="0" xfId="0" applyFont="1" applyBorder="1" applyAlignment="1">
      <alignment/>
    </xf>
    <xf numFmtId="173" fontId="75" fillId="0" borderId="0" xfId="42" applyNumberFormat="1" applyFont="1" applyAlignment="1">
      <alignment/>
    </xf>
    <xf numFmtId="49" fontId="73" fillId="0" borderId="0" xfId="0" applyNumberFormat="1" applyFont="1" applyBorder="1" applyAlignment="1">
      <alignment/>
    </xf>
    <xf numFmtId="49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74" fillId="0" borderId="0" xfId="0" applyFont="1" applyBorder="1" applyAlignment="1">
      <alignment horizontal="center"/>
    </xf>
    <xf numFmtId="0" fontId="76" fillId="0" borderId="10" xfId="0" applyFont="1" applyBorder="1" applyAlignment="1">
      <alignment/>
    </xf>
    <xf numFmtId="0" fontId="76" fillId="0" borderId="0" xfId="0" applyFont="1" applyBorder="1" applyAlignment="1">
      <alignment/>
    </xf>
    <xf numFmtId="49" fontId="77" fillId="33" borderId="11" xfId="0" applyNumberFormat="1" applyFont="1" applyFill="1" applyBorder="1" applyAlignment="1">
      <alignment horizontal="center"/>
    </xf>
    <xf numFmtId="173" fontId="77" fillId="33" borderId="11" xfId="42" applyNumberFormat="1" applyFont="1" applyFill="1" applyBorder="1" applyAlignment="1">
      <alignment horizontal="center"/>
    </xf>
    <xf numFmtId="173" fontId="77" fillId="33" borderId="11" xfId="0" applyNumberFormat="1" applyFont="1" applyFill="1" applyBorder="1" applyAlignment="1">
      <alignment horizontal="center"/>
    </xf>
    <xf numFmtId="0" fontId="72" fillId="0" borderId="11" xfId="0" applyFont="1" applyFill="1" applyBorder="1" applyAlignment="1">
      <alignment/>
    </xf>
    <xf numFmtId="49" fontId="72" fillId="0" borderId="11" xfId="0" applyNumberFormat="1" applyFont="1" applyFill="1" applyBorder="1" applyAlignment="1">
      <alignment/>
    </xf>
    <xf numFmtId="171" fontId="22" fillId="0" borderId="11" xfId="42" applyNumberFormat="1" applyFont="1" applyBorder="1" applyAlignment="1">
      <alignment/>
    </xf>
    <xf numFmtId="173" fontId="22" fillId="0" borderId="11" xfId="42" applyNumberFormat="1" applyFont="1" applyBorder="1" applyAlignment="1">
      <alignment/>
    </xf>
    <xf numFmtId="173" fontId="22" fillId="0" borderId="11" xfId="0" applyNumberFormat="1" applyFont="1" applyBorder="1" applyAlignment="1">
      <alignment/>
    </xf>
    <xf numFmtId="0" fontId="78" fillId="33" borderId="11" xfId="0" applyFont="1" applyFill="1" applyBorder="1" applyAlignment="1">
      <alignment/>
    </xf>
    <xf numFmtId="49" fontId="78" fillId="33" borderId="11" xfId="0" applyNumberFormat="1" applyFont="1" applyFill="1" applyBorder="1" applyAlignment="1">
      <alignment horizontal="center"/>
    </xf>
    <xf numFmtId="173" fontId="78" fillId="33" borderId="11" xfId="42" applyNumberFormat="1" applyFont="1" applyFill="1" applyBorder="1" applyAlignment="1">
      <alignment horizontal="center"/>
    </xf>
    <xf numFmtId="173" fontId="78" fillId="33" borderId="11" xfId="0" applyNumberFormat="1" applyFont="1" applyFill="1" applyBorder="1" applyAlignment="1">
      <alignment horizontal="center"/>
    </xf>
    <xf numFmtId="49" fontId="79" fillId="0" borderId="11" xfId="0" applyNumberFormat="1" applyFont="1" applyFill="1" applyBorder="1" applyAlignment="1">
      <alignment/>
    </xf>
    <xf numFmtId="173" fontId="72" fillId="0" borderId="11" xfId="42" applyNumberFormat="1" applyFont="1" applyBorder="1" applyAlignment="1">
      <alignment/>
    </xf>
    <xf numFmtId="173" fontId="72" fillId="0" borderId="11" xfId="0" applyNumberFormat="1" applyFont="1" applyBorder="1" applyAlignment="1">
      <alignment/>
    </xf>
    <xf numFmtId="173" fontId="72" fillId="0" borderId="11" xfId="42" applyNumberFormat="1" applyFont="1" applyBorder="1" applyAlignment="1">
      <alignment horizontal="right"/>
    </xf>
    <xf numFmtId="173" fontId="72" fillId="0" borderId="11" xfId="0" applyNumberFormat="1" applyFont="1" applyFill="1" applyBorder="1" applyAlignment="1">
      <alignment/>
    </xf>
    <xf numFmtId="173" fontId="75" fillId="0" borderId="11" xfId="42" applyNumberFormat="1" applyFont="1" applyFill="1" applyBorder="1" applyAlignment="1">
      <alignment horizontal="right"/>
    </xf>
    <xf numFmtId="173" fontId="75" fillId="0" borderId="11" xfId="0" applyNumberFormat="1" applyFont="1" applyFill="1" applyBorder="1" applyAlignment="1">
      <alignment/>
    </xf>
    <xf numFmtId="173" fontId="72" fillId="0" borderId="11" xfId="42" applyNumberFormat="1" applyFont="1" applyFill="1" applyBorder="1" applyAlignment="1">
      <alignment/>
    </xf>
    <xf numFmtId="0" fontId="80" fillId="33" borderId="11" xfId="0" applyFont="1" applyFill="1" applyBorder="1" applyAlignment="1">
      <alignment/>
    </xf>
    <xf numFmtId="0" fontId="75" fillId="0" borderId="11" xfId="0" applyFont="1" applyFill="1" applyBorder="1" applyAlignment="1">
      <alignment/>
    </xf>
    <xf numFmtId="49" fontId="75" fillId="0" borderId="11" xfId="0" applyNumberFormat="1" applyFont="1" applyFill="1" applyBorder="1" applyAlignment="1">
      <alignment/>
    </xf>
    <xf numFmtId="173" fontId="75" fillId="0" borderId="11" xfId="42" applyNumberFormat="1" applyFont="1" applyBorder="1" applyAlignment="1">
      <alignment/>
    </xf>
    <xf numFmtId="0" fontId="22" fillId="0" borderId="11" xfId="0" applyFont="1" applyBorder="1" applyAlignment="1">
      <alignment/>
    </xf>
    <xf numFmtId="49" fontId="22" fillId="0" borderId="11" xfId="0" applyNumberFormat="1" applyFont="1" applyBorder="1" applyAlignment="1">
      <alignment/>
    </xf>
    <xf numFmtId="0" fontId="77" fillId="33" borderId="11" xfId="0" applyFont="1" applyFill="1" applyBorder="1" applyAlignment="1">
      <alignment horizontal="center"/>
    </xf>
    <xf numFmtId="0" fontId="80" fillId="0" borderId="11" xfId="0" applyFont="1" applyFill="1" applyBorder="1" applyAlignment="1">
      <alignment/>
    </xf>
    <xf numFmtId="0" fontId="78" fillId="0" borderId="11" xfId="0" applyFont="1" applyFill="1" applyBorder="1" applyAlignment="1">
      <alignment/>
    </xf>
    <xf numFmtId="0" fontId="80" fillId="33" borderId="11" xfId="0" applyFont="1" applyFill="1" applyBorder="1" applyAlignment="1">
      <alignment horizontal="center"/>
    </xf>
    <xf numFmtId="173" fontId="80" fillId="33" borderId="11" xfId="42" applyNumberFormat="1" applyFont="1" applyFill="1" applyBorder="1" applyAlignment="1">
      <alignment horizontal="center"/>
    </xf>
    <xf numFmtId="173" fontId="80" fillId="33" borderId="11" xfId="0" applyNumberFormat="1" applyFont="1" applyFill="1" applyBorder="1" applyAlignment="1">
      <alignment horizontal="center"/>
    </xf>
    <xf numFmtId="173" fontId="31" fillId="0" borderId="11" xfId="42" applyNumberFormat="1" applyFont="1" applyBorder="1" applyAlignment="1">
      <alignment/>
    </xf>
    <xf numFmtId="49" fontId="80" fillId="33" borderId="11" xfId="0" applyNumberFormat="1" applyFont="1" applyFill="1" applyBorder="1" applyAlignment="1">
      <alignment horizontal="center"/>
    </xf>
    <xf numFmtId="0" fontId="81" fillId="33" borderId="11" xfId="0" applyFont="1" applyFill="1" applyBorder="1" applyAlignment="1">
      <alignment horizontal="center"/>
    </xf>
    <xf numFmtId="173" fontId="81" fillId="33" borderId="11" xfId="42" applyNumberFormat="1" applyFont="1" applyFill="1" applyBorder="1" applyAlignment="1">
      <alignment horizontal="center"/>
    </xf>
    <xf numFmtId="173" fontId="81" fillId="33" borderId="11" xfId="0" applyNumberFormat="1" applyFont="1" applyFill="1" applyBorder="1" applyAlignment="1">
      <alignment horizontal="center"/>
    </xf>
    <xf numFmtId="0" fontId="78" fillId="33" borderId="11" xfId="0" applyFont="1" applyFill="1" applyBorder="1" applyAlignment="1">
      <alignment horizontal="center"/>
    </xf>
    <xf numFmtId="173" fontId="72" fillId="0" borderId="11" xfId="42" applyNumberFormat="1" applyFont="1" applyFill="1" applyBorder="1" applyAlignment="1">
      <alignment horizontal="right"/>
    </xf>
    <xf numFmtId="0" fontId="72" fillId="0" borderId="11" xfId="0" applyFont="1" applyBorder="1" applyAlignment="1">
      <alignment/>
    </xf>
    <xf numFmtId="171" fontId="22" fillId="0" borderId="11" xfId="42" applyFont="1" applyBorder="1" applyAlignment="1">
      <alignment/>
    </xf>
    <xf numFmtId="173" fontId="22" fillId="0" borderId="12" xfId="42" applyNumberFormat="1" applyFont="1" applyFill="1" applyBorder="1" applyAlignment="1" applyProtection="1">
      <alignment/>
      <protection locked="0"/>
    </xf>
    <xf numFmtId="173" fontId="22" fillId="0" borderId="12" xfId="42" applyNumberFormat="1" applyFont="1" applyFill="1" applyBorder="1" applyAlignment="1">
      <alignment/>
    </xf>
    <xf numFmtId="0" fontId="31" fillId="0" borderId="11" xfId="0" applyFont="1" applyBorder="1" applyAlignment="1">
      <alignment/>
    </xf>
    <xf numFmtId="0" fontId="22" fillId="0" borderId="11" xfId="0" applyFont="1" applyBorder="1" applyAlignment="1">
      <alignment horizontal="center"/>
    </xf>
    <xf numFmtId="173" fontId="82" fillId="0" borderId="11" xfId="42" applyNumberFormat="1" applyFont="1" applyBorder="1" applyAlignment="1">
      <alignment/>
    </xf>
    <xf numFmtId="173" fontId="75" fillId="0" borderId="11" xfId="0" applyNumberFormat="1" applyFont="1" applyBorder="1" applyAlignment="1">
      <alignment/>
    </xf>
    <xf numFmtId="0" fontId="82" fillId="33" borderId="11" xfId="0" applyFont="1" applyFill="1" applyBorder="1" applyAlignment="1">
      <alignment/>
    </xf>
    <xf numFmtId="0" fontId="75" fillId="33" borderId="11" xfId="0" applyFont="1" applyFill="1" applyBorder="1" applyAlignment="1">
      <alignment horizontal="center"/>
    </xf>
    <xf numFmtId="173" fontId="75" fillId="33" borderId="11" xfId="42" applyNumberFormat="1" applyFont="1" applyFill="1" applyBorder="1" applyAlignment="1">
      <alignment horizontal="center"/>
    </xf>
    <xf numFmtId="173" fontId="75" fillId="33" borderId="11" xfId="0" applyNumberFormat="1" applyFont="1" applyFill="1" applyBorder="1" applyAlignment="1">
      <alignment horizontal="center"/>
    </xf>
    <xf numFmtId="173" fontId="22" fillId="33" borderId="11" xfId="42" applyNumberFormat="1" applyFont="1" applyFill="1" applyBorder="1" applyAlignment="1">
      <alignment/>
    </xf>
    <xf numFmtId="173" fontId="22" fillId="0" borderId="11" xfId="42" applyNumberFormat="1" applyFont="1" applyFill="1" applyBorder="1" applyAlignment="1">
      <alignment/>
    </xf>
    <xf numFmtId="0" fontId="34" fillId="34" borderId="11" xfId="0" applyFont="1" applyFill="1" applyBorder="1" applyAlignment="1">
      <alignment horizontal="center" wrapText="1"/>
    </xf>
    <xf numFmtId="0" fontId="79" fillId="0" borderId="11" xfId="0" applyFont="1" applyFill="1" applyBorder="1" applyAlignment="1">
      <alignment/>
    </xf>
    <xf numFmtId="0" fontId="81" fillId="0" borderId="11" xfId="0" applyFont="1" applyFill="1" applyBorder="1" applyAlignment="1">
      <alignment/>
    </xf>
    <xf numFmtId="49" fontId="81" fillId="0" borderId="11" xfId="0" applyNumberFormat="1" applyFont="1" applyFill="1" applyBorder="1" applyAlignment="1">
      <alignment/>
    </xf>
    <xf numFmtId="173" fontId="75" fillId="0" borderId="11" xfId="42" applyNumberFormat="1" applyFont="1" applyFill="1" applyBorder="1" applyAlignment="1">
      <alignment/>
    </xf>
    <xf numFmtId="171" fontId="75" fillId="0" borderId="11" xfId="42" applyNumberFormat="1" applyFont="1" applyBorder="1" applyAlignment="1">
      <alignment/>
    </xf>
    <xf numFmtId="173" fontId="81" fillId="0" borderId="11" xfId="0" applyNumberFormat="1" applyFont="1" applyFill="1" applyBorder="1" applyAlignment="1">
      <alignment/>
    </xf>
    <xf numFmtId="173" fontId="79" fillId="0" borderId="11" xfId="0" applyNumberFormat="1" applyFont="1" applyFill="1" applyBorder="1" applyAlignment="1">
      <alignment/>
    </xf>
    <xf numFmtId="173" fontId="81" fillId="0" borderId="11" xfId="0" applyNumberFormat="1" applyFont="1" applyBorder="1" applyAlignment="1">
      <alignment/>
    </xf>
    <xf numFmtId="173" fontId="75" fillId="0" borderId="11" xfId="42" applyNumberFormat="1" applyFont="1" applyFill="1" applyBorder="1" applyAlignment="1">
      <alignment horizontal="center"/>
    </xf>
    <xf numFmtId="173" fontId="75" fillId="0" borderId="11" xfId="0" applyNumberFormat="1" applyFont="1" applyFill="1" applyBorder="1" applyAlignment="1">
      <alignment horizontal="center"/>
    </xf>
    <xf numFmtId="0" fontId="75" fillId="0" borderId="11" xfId="0" applyFont="1" applyBorder="1" applyAlignment="1">
      <alignment/>
    </xf>
    <xf numFmtId="0" fontId="83" fillId="0" borderId="0" xfId="0" applyFont="1" applyFill="1" applyAlignment="1">
      <alignment/>
    </xf>
    <xf numFmtId="0" fontId="22" fillId="0" borderId="0" xfId="0" applyFont="1" applyFill="1" applyAlignment="1">
      <alignment/>
    </xf>
    <xf numFmtId="175" fontId="34" fillId="33" borderId="11" xfId="0" applyNumberFormat="1" applyFont="1" applyFill="1" applyBorder="1" applyAlignment="1">
      <alignment wrapText="1"/>
    </xf>
    <xf numFmtId="175" fontId="34" fillId="33" borderId="11" xfId="0" applyNumberFormat="1" applyFont="1" applyFill="1" applyBorder="1" applyAlignment="1">
      <alignment horizontal="center" wrapText="1"/>
    </xf>
    <xf numFmtId="175" fontId="34" fillId="0" borderId="11" xfId="0" applyNumberFormat="1" applyFont="1" applyFill="1" applyBorder="1" applyAlignment="1">
      <alignment wrapText="1"/>
    </xf>
    <xf numFmtId="175" fontId="34" fillId="0" borderId="11" xfId="0" applyNumberFormat="1" applyFont="1" applyFill="1" applyBorder="1" applyAlignment="1">
      <alignment horizontal="center" wrapText="1"/>
    </xf>
    <xf numFmtId="173" fontId="81" fillId="0" borderId="11" xfId="42" applyNumberFormat="1" applyFont="1" applyFill="1" applyBorder="1" applyAlignment="1">
      <alignment horizontal="right"/>
    </xf>
    <xf numFmtId="173" fontId="79" fillId="0" borderId="11" xfId="42" applyNumberFormat="1" applyFont="1" applyFill="1" applyBorder="1" applyAlignment="1">
      <alignment horizontal="center"/>
    </xf>
    <xf numFmtId="173" fontId="72" fillId="34" borderId="11" xfId="42" applyNumberFormat="1" applyFont="1" applyFill="1" applyBorder="1" applyAlignment="1">
      <alignment/>
    </xf>
    <xf numFmtId="173" fontId="74" fillId="0" borderId="11" xfId="42" applyNumberFormat="1" applyFont="1" applyBorder="1" applyAlignment="1">
      <alignment/>
    </xf>
    <xf numFmtId="43" fontId="75" fillId="0" borderId="11" xfId="42" applyNumberFormat="1" applyFont="1" applyBorder="1" applyAlignment="1">
      <alignment/>
    </xf>
    <xf numFmtId="176" fontId="75" fillId="0" borderId="0" xfId="42" applyNumberFormat="1" applyFont="1" applyAlignment="1">
      <alignment/>
    </xf>
    <xf numFmtId="176" fontId="80" fillId="33" borderId="11" xfId="42" applyNumberFormat="1" applyFont="1" applyFill="1" applyBorder="1" applyAlignment="1">
      <alignment horizontal="center"/>
    </xf>
    <xf numFmtId="176" fontId="75" fillId="0" borderId="11" xfId="42" applyNumberFormat="1" applyFont="1" applyFill="1" applyBorder="1" applyAlignment="1">
      <alignment horizontal="right"/>
    </xf>
    <xf numFmtId="176" fontId="75" fillId="0" borderId="11" xfId="0" applyNumberFormat="1" applyFont="1" applyFill="1" applyBorder="1" applyAlignment="1">
      <alignment/>
    </xf>
    <xf numFmtId="176" fontId="75" fillId="0" borderId="11" xfId="42" applyNumberFormat="1" applyFont="1" applyFill="1" applyBorder="1" applyAlignment="1">
      <alignment/>
    </xf>
    <xf numFmtId="176" fontId="22" fillId="0" borderId="11" xfId="42" applyNumberFormat="1" applyFont="1" applyBorder="1" applyAlignment="1">
      <alignment/>
    </xf>
    <xf numFmtId="176" fontId="78" fillId="33" borderId="11" xfId="42" applyNumberFormat="1" applyFont="1" applyFill="1" applyBorder="1" applyAlignment="1">
      <alignment horizontal="center"/>
    </xf>
    <xf numFmtId="176" fontId="72" fillId="0" borderId="11" xfId="42" applyNumberFormat="1" applyFont="1" applyBorder="1" applyAlignment="1">
      <alignment horizontal="right"/>
    </xf>
    <xf numFmtId="176" fontId="72" fillId="0" borderId="11" xfId="42" applyNumberFormat="1" applyFont="1" applyFill="1" applyBorder="1" applyAlignment="1">
      <alignment horizontal="right"/>
    </xf>
    <xf numFmtId="176" fontId="72" fillId="0" borderId="11" xfId="42" applyNumberFormat="1" applyFont="1" applyBorder="1" applyAlignment="1">
      <alignment/>
    </xf>
    <xf numFmtId="176" fontId="75" fillId="0" borderId="11" xfId="42" applyNumberFormat="1" applyFont="1" applyBorder="1" applyAlignment="1">
      <alignment/>
    </xf>
    <xf numFmtId="176" fontId="22" fillId="0" borderId="0" xfId="42" applyNumberFormat="1" applyFont="1" applyAlignment="1">
      <alignment/>
    </xf>
    <xf numFmtId="0" fontId="64" fillId="0" borderId="0" xfId="52" applyFill="1" applyAlignment="1" applyProtection="1">
      <alignment/>
      <protection/>
    </xf>
    <xf numFmtId="173" fontId="84" fillId="0" borderId="11" xfId="42" applyNumberFormat="1" applyFont="1" applyFill="1" applyBorder="1" applyAlignment="1">
      <alignment/>
    </xf>
    <xf numFmtId="173" fontId="85" fillId="0" borderId="11" xfId="42" applyNumberFormat="1" applyFont="1" applyFill="1" applyBorder="1" applyAlignment="1">
      <alignment horizontal="right"/>
    </xf>
    <xf numFmtId="173" fontId="84" fillId="0" borderId="11" xfId="42" applyNumberFormat="1" applyFont="1" applyBorder="1" applyAlignment="1">
      <alignment/>
    </xf>
    <xf numFmtId="173" fontId="84" fillId="0" borderId="11" xfId="42" applyNumberFormat="1" applyFont="1" applyBorder="1" applyAlignment="1">
      <alignment horizontal="right"/>
    </xf>
    <xf numFmtId="179" fontId="75" fillId="0" borderId="0" xfId="42" applyNumberFormat="1" applyFont="1" applyBorder="1" applyAlignment="1">
      <alignment/>
    </xf>
    <xf numFmtId="173" fontId="84" fillId="35" borderId="11" xfId="42" applyNumberFormat="1" applyFont="1" applyFill="1" applyBorder="1" applyAlignment="1">
      <alignment horizontal="right"/>
    </xf>
    <xf numFmtId="173" fontId="84" fillId="35" borderId="11" xfId="42" applyNumberFormat="1" applyFont="1" applyFill="1" applyBorder="1" applyAlignment="1">
      <alignment/>
    </xf>
    <xf numFmtId="173" fontId="86" fillId="35" borderId="11" xfId="42" applyNumberFormat="1" applyFont="1" applyFill="1" applyBorder="1" applyAlignment="1">
      <alignment horizontal="center"/>
    </xf>
    <xf numFmtId="173" fontId="86" fillId="35" borderId="11" xfId="42" applyNumberFormat="1" applyFont="1" applyFill="1" applyBorder="1" applyAlignment="1">
      <alignment/>
    </xf>
    <xf numFmtId="173" fontId="86" fillId="35" borderId="11" xfId="42" applyNumberFormat="1" applyFont="1" applyFill="1" applyBorder="1" applyAlignment="1">
      <alignment horizontal="right"/>
    </xf>
    <xf numFmtId="173" fontId="84" fillId="35" borderId="11" xfId="42" applyNumberFormat="1" applyFont="1" applyFill="1" applyBorder="1" applyAlignment="1">
      <alignment horizontal="center"/>
    </xf>
    <xf numFmtId="176" fontId="84" fillId="35" borderId="11" xfId="42" applyNumberFormat="1" applyFont="1" applyFill="1" applyBorder="1" applyAlignment="1">
      <alignment horizontal="right"/>
    </xf>
    <xf numFmtId="176" fontId="84" fillId="35" borderId="11" xfId="42" applyNumberFormat="1" applyFont="1" applyFill="1" applyBorder="1" applyAlignment="1">
      <alignment/>
    </xf>
    <xf numFmtId="2" fontId="22" fillId="0" borderId="11" xfId="0" applyNumberFormat="1" applyFont="1" applyBorder="1" applyAlignment="1">
      <alignment/>
    </xf>
    <xf numFmtId="171" fontId="22" fillId="0" borderId="11" xfId="0" applyNumberFormat="1" applyFont="1" applyBorder="1" applyAlignment="1">
      <alignment/>
    </xf>
    <xf numFmtId="173" fontId="84" fillId="0" borderId="11" xfId="42" applyNumberFormat="1" applyFont="1" applyFill="1" applyBorder="1" applyAlignment="1">
      <alignment horizontal="right"/>
    </xf>
    <xf numFmtId="173" fontId="84" fillId="0" borderId="11" xfId="0" applyNumberFormat="1" applyFont="1" applyFill="1" applyBorder="1" applyAlignment="1">
      <alignment/>
    </xf>
    <xf numFmtId="173" fontId="84" fillId="34" borderId="11" xfId="42" applyNumberFormat="1" applyFont="1" applyFill="1" applyBorder="1" applyAlignment="1">
      <alignment/>
    </xf>
    <xf numFmtId="173" fontId="83" fillId="0" borderId="0" xfId="42" applyNumberFormat="1" applyFont="1" applyFill="1" applyAlignment="1">
      <alignment/>
    </xf>
    <xf numFmtId="173" fontId="23" fillId="0" borderId="0" xfId="42" applyNumberFormat="1" applyFont="1" applyFill="1" applyAlignment="1">
      <alignment/>
    </xf>
    <xf numFmtId="184" fontId="83" fillId="0" borderId="0" xfId="0" applyNumberFormat="1" applyFont="1" applyFill="1" applyAlignment="1">
      <alignment/>
    </xf>
    <xf numFmtId="183" fontId="83" fillId="0" borderId="0" xfId="0" applyNumberFormat="1" applyFont="1" applyFill="1" applyAlignment="1">
      <alignment/>
    </xf>
    <xf numFmtId="176" fontId="84" fillId="0" borderId="11" xfId="42" applyNumberFormat="1" applyFont="1" applyFill="1" applyBorder="1" applyAlignment="1">
      <alignment horizontal="right"/>
    </xf>
    <xf numFmtId="187" fontId="81" fillId="0" borderId="11" xfId="0" applyNumberFormat="1" applyFont="1" applyFill="1" applyBorder="1" applyAlignment="1">
      <alignment/>
    </xf>
    <xf numFmtId="172" fontId="81" fillId="0" borderId="11" xfId="42" applyNumberFormat="1" applyFont="1" applyFill="1" applyBorder="1" applyAlignment="1">
      <alignment/>
    </xf>
    <xf numFmtId="172" fontId="75" fillId="0" borderId="11" xfId="42" applyNumberFormat="1" applyFont="1" applyFill="1" applyBorder="1" applyAlignment="1">
      <alignment/>
    </xf>
    <xf numFmtId="188" fontId="81" fillId="0" borderId="11" xfId="42" applyNumberFormat="1" applyFont="1" applyFill="1" applyBorder="1" applyAlignment="1">
      <alignment/>
    </xf>
    <xf numFmtId="172" fontId="72" fillId="0" borderId="11" xfId="42" applyNumberFormat="1" applyFont="1" applyBorder="1" applyAlignment="1">
      <alignment/>
    </xf>
    <xf numFmtId="172" fontId="75" fillId="0" borderId="11" xfId="42" applyNumberFormat="1" applyFont="1" applyBorder="1" applyAlignment="1">
      <alignment/>
    </xf>
    <xf numFmtId="172" fontId="22" fillId="0" borderId="11" xfId="42" applyNumberFormat="1" applyFont="1" applyBorder="1" applyAlignment="1">
      <alignment/>
    </xf>
    <xf numFmtId="176" fontId="74" fillId="0" borderId="11" xfId="42" applyNumberFormat="1" applyFont="1" applyFill="1" applyBorder="1" applyAlignment="1">
      <alignment horizontal="right"/>
    </xf>
    <xf numFmtId="177" fontId="22" fillId="0" borderId="11" xfId="42" applyNumberFormat="1" applyFont="1" applyBorder="1" applyAlignment="1">
      <alignment/>
    </xf>
    <xf numFmtId="177" fontId="75" fillId="0" borderId="11" xfId="42" applyNumberFormat="1" applyFont="1" applyBorder="1" applyAlignment="1">
      <alignment/>
    </xf>
    <xf numFmtId="177" fontId="75" fillId="0" borderId="11" xfId="0" applyNumberFormat="1" applyFont="1" applyFill="1" applyBorder="1" applyAlignment="1">
      <alignment/>
    </xf>
    <xf numFmtId="178" fontId="75" fillId="0" borderId="11" xfId="42" applyNumberFormat="1" applyFont="1" applyFill="1" applyBorder="1" applyAlignment="1">
      <alignment horizontal="right"/>
    </xf>
    <xf numFmtId="178" fontId="83" fillId="0" borderId="0" xfId="0" applyNumberFormat="1" applyFont="1" applyFill="1" applyAlignment="1">
      <alignment/>
    </xf>
    <xf numFmtId="172" fontId="75" fillId="0" borderId="11" xfId="42" applyNumberFormat="1" applyFont="1" applyFill="1" applyBorder="1" applyAlignment="1">
      <alignment horizontal="right"/>
    </xf>
    <xf numFmtId="171" fontId="84" fillId="35" borderId="11" xfId="42" applyNumberFormat="1" applyFont="1" applyFill="1" applyBorder="1" applyAlignment="1">
      <alignment horizontal="right"/>
    </xf>
    <xf numFmtId="171" fontId="72" fillId="0" borderId="11" xfId="42" applyNumberFormat="1" applyFont="1" applyFill="1" applyBorder="1" applyAlignment="1">
      <alignment horizontal="right"/>
    </xf>
    <xf numFmtId="171" fontId="84" fillId="0" borderId="11" xfId="42" applyNumberFormat="1" applyFont="1" applyFill="1" applyBorder="1" applyAlignment="1">
      <alignment horizontal="right"/>
    </xf>
    <xf numFmtId="171" fontId="22" fillId="0" borderId="0" xfId="42" applyNumberFormat="1" applyFont="1" applyBorder="1" applyAlignment="1">
      <alignment/>
    </xf>
    <xf numFmtId="171" fontId="23" fillId="0" borderId="0" xfId="0" applyNumberFormat="1" applyFont="1" applyFill="1" applyAlignment="1">
      <alignment/>
    </xf>
    <xf numFmtId="173" fontId="84" fillId="36" borderId="11" xfId="42" applyNumberFormat="1" applyFont="1" applyFill="1" applyBorder="1" applyAlignment="1">
      <alignment horizontal="right"/>
    </xf>
    <xf numFmtId="173" fontId="84" fillId="36" borderId="11" xfId="42" applyNumberFormat="1" applyFont="1" applyFill="1" applyBorder="1" applyAlignment="1">
      <alignment/>
    </xf>
    <xf numFmtId="172" fontId="84" fillId="36" borderId="11" xfId="42" applyNumberFormat="1" applyFont="1" applyFill="1" applyBorder="1" applyAlignment="1">
      <alignment/>
    </xf>
    <xf numFmtId="173" fontId="86" fillId="0" borderId="11" xfId="42" applyNumberFormat="1" applyFont="1" applyFill="1" applyBorder="1" applyAlignment="1">
      <alignment/>
    </xf>
    <xf numFmtId="3" fontId="75" fillId="0" borderId="11" xfId="42" applyNumberFormat="1" applyFont="1" applyFill="1" applyBorder="1" applyAlignment="1">
      <alignment/>
    </xf>
    <xf numFmtId="3" fontId="75" fillId="0" borderId="11" xfId="0" applyNumberFormat="1" applyFont="1" applyFill="1" applyBorder="1" applyAlignment="1">
      <alignment/>
    </xf>
    <xf numFmtId="185" fontId="22" fillId="0" borderId="11" xfId="42" applyNumberFormat="1" applyFont="1" applyBorder="1" applyAlignment="1">
      <alignment/>
    </xf>
    <xf numFmtId="179" fontId="22" fillId="0" borderId="11" xfId="42" applyNumberFormat="1" applyFont="1" applyBorder="1" applyAlignment="1">
      <alignment/>
    </xf>
    <xf numFmtId="185" fontId="72" fillId="0" borderId="11" xfId="42" applyNumberFormat="1" applyFont="1" applyBorder="1" applyAlignment="1">
      <alignment/>
    </xf>
    <xf numFmtId="185" fontId="22" fillId="0" borderId="11" xfId="0" applyNumberFormat="1" applyFont="1" applyBorder="1" applyAlignment="1">
      <alignment/>
    </xf>
    <xf numFmtId="173" fontId="84" fillId="0" borderId="0" xfId="42" applyNumberFormat="1" applyFont="1" applyAlignment="1">
      <alignment/>
    </xf>
    <xf numFmtId="173" fontId="75" fillId="36" borderId="11" xfId="42" applyNumberFormat="1" applyFont="1" applyFill="1" applyBorder="1" applyAlignment="1">
      <alignment/>
    </xf>
    <xf numFmtId="175" fontId="22" fillId="0" borderId="0" xfId="0" applyNumberFormat="1" applyFont="1" applyAlignment="1">
      <alignment/>
    </xf>
    <xf numFmtId="0" fontId="22" fillId="33" borderId="11" xfId="0" applyFont="1" applyFill="1" applyBorder="1" applyAlignment="1">
      <alignment horizontal="center"/>
    </xf>
    <xf numFmtId="173" fontId="75" fillId="4" borderId="11" xfId="42" applyNumberFormat="1" applyFont="1" applyFill="1" applyBorder="1" applyAlignment="1">
      <alignment horizontal="right"/>
    </xf>
    <xf numFmtId="173" fontId="75" fillId="4" borderId="11" xfId="42" applyNumberFormat="1" applyFont="1" applyFill="1" applyBorder="1" applyAlignment="1">
      <alignment/>
    </xf>
    <xf numFmtId="173" fontId="84" fillId="33" borderId="11" xfId="42" applyNumberFormat="1" applyFont="1" applyFill="1" applyBorder="1" applyAlignment="1">
      <alignment/>
    </xf>
    <xf numFmtId="176" fontId="84" fillId="33" borderId="11" xfId="42" applyNumberFormat="1" applyFont="1" applyFill="1" applyBorder="1" applyAlignment="1">
      <alignment/>
    </xf>
    <xf numFmtId="176" fontId="84" fillId="33" borderId="11" xfId="42" applyNumberFormat="1" applyFont="1" applyFill="1" applyBorder="1" applyAlignment="1">
      <alignment horizontal="right"/>
    </xf>
    <xf numFmtId="173" fontId="75" fillId="0" borderId="13" xfId="42" applyNumberFormat="1" applyFont="1" applyFill="1" applyBorder="1" applyAlignment="1">
      <alignment vertical="center"/>
    </xf>
    <xf numFmtId="173" fontId="87" fillId="0" borderId="11" xfId="42" applyNumberFormat="1" applyFont="1" applyFill="1" applyBorder="1" applyAlignment="1">
      <alignment horizontal="right"/>
    </xf>
    <xf numFmtId="0" fontId="88" fillId="0" borderId="0" xfId="0" applyFont="1" applyBorder="1" applyAlignment="1">
      <alignment/>
    </xf>
    <xf numFmtId="0" fontId="89" fillId="0" borderId="0" xfId="0" applyFont="1" applyBorder="1" applyAlignment="1">
      <alignment/>
    </xf>
    <xf numFmtId="171" fontId="39" fillId="0" borderId="0" xfId="42" applyFont="1" applyAlignment="1">
      <alignment/>
    </xf>
    <xf numFmtId="0" fontId="39" fillId="0" borderId="0" xfId="0" applyFont="1" applyAlignment="1">
      <alignment/>
    </xf>
    <xf numFmtId="0" fontId="90" fillId="33" borderId="11" xfId="0" applyFont="1" applyFill="1" applyBorder="1" applyAlignment="1">
      <alignment/>
    </xf>
    <xf numFmtId="0" fontId="90" fillId="33" borderId="11" xfId="0" applyFont="1" applyFill="1" applyBorder="1" applyAlignment="1">
      <alignment horizontal="center"/>
    </xf>
    <xf numFmtId="173" fontId="90" fillId="33" borderId="11" xfId="42" applyNumberFormat="1" applyFont="1" applyFill="1" applyBorder="1" applyAlignment="1">
      <alignment horizontal="center"/>
    </xf>
    <xf numFmtId="173" fontId="90" fillId="33" borderId="11" xfId="0" applyNumberFormat="1" applyFont="1" applyFill="1" applyBorder="1" applyAlignment="1">
      <alignment horizontal="center"/>
    </xf>
    <xf numFmtId="0" fontId="91" fillId="0" borderId="11" xfId="0" applyFont="1" applyFill="1" applyBorder="1" applyAlignment="1">
      <alignment/>
    </xf>
    <xf numFmtId="49" fontId="91" fillId="0" borderId="11" xfId="0" applyNumberFormat="1" applyFont="1" applyFill="1" applyBorder="1" applyAlignment="1">
      <alignment/>
    </xf>
    <xf numFmtId="173" fontId="92" fillId="0" borderId="11" xfId="42" applyNumberFormat="1" applyFont="1" applyFill="1" applyBorder="1" applyAlignment="1">
      <alignment horizontal="right"/>
    </xf>
    <xf numFmtId="173" fontId="92" fillId="0" borderId="11" xfId="0" applyNumberFormat="1" applyFont="1" applyFill="1" applyBorder="1" applyAlignment="1">
      <alignment/>
    </xf>
    <xf numFmtId="173" fontId="39" fillId="0" borderId="0" xfId="42" applyNumberFormat="1" applyFont="1" applyAlignment="1">
      <alignment/>
    </xf>
    <xf numFmtId="0" fontId="43" fillId="0" borderId="0" xfId="0" applyFont="1" applyFill="1" applyAlignment="1">
      <alignment/>
    </xf>
    <xf numFmtId="173" fontId="92" fillId="0" borderId="0" xfId="42" applyNumberFormat="1" applyFont="1" applyFill="1" applyAlignment="1">
      <alignment/>
    </xf>
    <xf numFmtId="3" fontId="92" fillId="0" borderId="11" xfId="0" applyNumberFormat="1" applyFont="1" applyFill="1" applyBorder="1" applyAlignment="1">
      <alignment/>
    </xf>
    <xf numFmtId="173" fontId="93" fillId="0" borderId="0" xfId="0" applyNumberFormat="1" applyFont="1" applyFill="1" applyAlignment="1">
      <alignment/>
    </xf>
    <xf numFmtId="173" fontId="94" fillId="0" borderId="0" xfId="0" applyNumberFormat="1" applyFont="1" applyFill="1" applyAlignment="1">
      <alignment/>
    </xf>
    <xf numFmtId="173" fontId="92" fillId="0" borderId="0" xfId="0" applyNumberFormat="1" applyFont="1" applyFill="1" applyAlignment="1">
      <alignment/>
    </xf>
    <xf numFmtId="173" fontId="92" fillId="0" borderId="11" xfId="42" applyNumberFormat="1" applyFont="1" applyFill="1" applyBorder="1" applyAlignment="1">
      <alignment/>
    </xf>
    <xf numFmtId="173" fontId="92" fillId="0" borderId="11" xfId="42" applyNumberFormat="1" applyFont="1" applyBorder="1" applyAlignment="1">
      <alignment/>
    </xf>
    <xf numFmtId="0" fontId="92" fillId="0" borderId="11" xfId="0" applyFont="1" applyBorder="1" applyAlignment="1">
      <alignment/>
    </xf>
    <xf numFmtId="172" fontId="91" fillId="0" borderId="11" xfId="42" applyNumberFormat="1" applyFont="1" applyFill="1" applyBorder="1" applyAlignment="1">
      <alignment/>
    </xf>
    <xf numFmtId="0" fontId="39" fillId="0" borderId="11" xfId="0" applyFont="1" applyBorder="1" applyAlignment="1">
      <alignment/>
    </xf>
    <xf numFmtId="173" fontId="39" fillId="0" borderId="11" xfId="42" applyNumberFormat="1" applyFont="1" applyBorder="1" applyAlignment="1">
      <alignment/>
    </xf>
    <xf numFmtId="173" fontId="39" fillId="0" borderId="11" xfId="0" applyNumberFormat="1" applyFont="1" applyBorder="1" applyAlignment="1">
      <alignment/>
    </xf>
    <xf numFmtId="0" fontId="95" fillId="33" borderId="11" xfId="0" applyFont="1" applyFill="1" applyBorder="1" applyAlignment="1">
      <alignment/>
    </xf>
    <xf numFmtId="0" fontId="95" fillId="33" borderId="11" xfId="0" applyFont="1" applyFill="1" applyBorder="1" applyAlignment="1">
      <alignment horizontal="center"/>
    </xf>
    <xf numFmtId="173" fontId="95" fillId="33" borderId="11" xfId="42" applyNumberFormat="1" applyFont="1" applyFill="1" applyBorder="1" applyAlignment="1">
      <alignment horizontal="center"/>
    </xf>
    <xf numFmtId="173" fontId="95" fillId="33" borderId="11" xfId="0" applyNumberFormat="1" applyFont="1" applyFill="1" applyBorder="1" applyAlignment="1">
      <alignment horizontal="center"/>
    </xf>
    <xf numFmtId="0" fontId="96" fillId="0" borderId="11" xfId="0" applyFont="1" applyFill="1" applyBorder="1" applyAlignment="1">
      <alignment/>
    </xf>
    <xf numFmtId="49" fontId="96" fillId="0" borderId="11" xfId="0" applyNumberFormat="1" applyFont="1" applyFill="1" applyBorder="1" applyAlignment="1">
      <alignment/>
    </xf>
    <xf numFmtId="173" fontId="93" fillId="0" borderId="11" xfId="42" applyNumberFormat="1" applyFont="1" applyBorder="1" applyAlignment="1">
      <alignment horizontal="right"/>
    </xf>
    <xf numFmtId="173" fontId="93" fillId="0" borderId="11" xfId="42" applyNumberFormat="1" applyFont="1" applyFill="1" applyBorder="1" applyAlignment="1">
      <alignment horizontal="right"/>
    </xf>
    <xf numFmtId="173" fontId="93" fillId="0" borderId="11" xfId="0" applyNumberFormat="1" applyFont="1" applyFill="1" applyBorder="1" applyAlignment="1">
      <alignment/>
    </xf>
    <xf numFmtId="0" fontId="97" fillId="0" borderId="0" xfId="0" applyFont="1" applyFill="1" applyAlignment="1">
      <alignment/>
    </xf>
    <xf numFmtId="173" fontId="93" fillId="0" borderId="11" xfId="42" applyNumberFormat="1" applyFont="1" applyFill="1" applyBorder="1" applyAlignment="1">
      <alignment/>
    </xf>
    <xf numFmtId="173" fontId="93" fillId="0" borderId="11" xfId="42" applyNumberFormat="1" applyFont="1" applyBorder="1" applyAlignment="1">
      <alignment/>
    </xf>
    <xf numFmtId="172" fontId="93" fillId="0" borderId="11" xfId="42" applyNumberFormat="1" applyFont="1" applyBorder="1" applyAlignment="1">
      <alignment/>
    </xf>
    <xf numFmtId="173" fontId="98" fillId="0" borderId="11" xfId="42" applyNumberFormat="1" applyFont="1" applyBorder="1" applyAlignment="1">
      <alignment/>
    </xf>
    <xf numFmtId="173" fontId="92" fillId="0" borderId="11" xfId="0" applyNumberFormat="1" applyFont="1" applyBorder="1" applyAlignment="1">
      <alignment/>
    </xf>
    <xf numFmtId="172" fontId="92" fillId="0" borderId="11" xfId="42" applyNumberFormat="1" applyFont="1" applyBorder="1" applyAlignment="1">
      <alignment/>
    </xf>
    <xf numFmtId="173" fontId="92" fillId="4" borderId="11" xfId="42" applyNumberFormat="1" applyFont="1" applyFill="1" applyBorder="1" applyAlignment="1">
      <alignment/>
    </xf>
    <xf numFmtId="173" fontId="39" fillId="0" borderId="11" xfId="42" applyNumberFormat="1" applyFont="1" applyFill="1" applyBorder="1" applyAlignment="1">
      <alignment horizontal="right"/>
    </xf>
    <xf numFmtId="0" fontId="22" fillId="0" borderId="0" xfId="0" applyFont="1" applyBorder="1" applyAlignment="1">
      <alignment vertical="center"/>
    </xf>
    <xf numFmtId="173" fontId="22" fillId="0" borderId="0" xfId="42" applyNumberFormat="1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0" fontId="88" fillId="0" borderId="10" xfId="0" applyFont="1" applyBorder="1" applyAlignment="1">
      <alignment/>
    </xf>
    <xf numFmtId="173" fontId="39" fillId="0" borderId="0" xfId="0" applyNumberFormat="1" applyFont="1" applyAlignment="1">
      <alignment/>
    </xf>
    <xf numFmtId="0" fontId="39" fillId="0" borderId="0" xfId="0" applyFont="1" applyBorder="1" applyAlignment="1">
      <alignment/>
    </xf>
    <xf numFmtId="173" fontId="39" fillId="0" borderId="0" xfId="42" applyNumberFormat="1" applyFont="1" applyBorder="1" applyAlignment="1">
      <alignment/>
    </xf>
    <xf numFmtId="173" fontId="99" fillId="35" borderId="11" xfId="42" applyNumberFormat="1" applyFont="1" applyFill="1" applyBorder="1" applyAlignment="1">
      <alignment horizontal="right"/>
    </xf>
    <xf numFmtId="173" fontId="92" fillId="4" borderId="11" xfId="42" applyNumberFormat="1" applyFont="1" applyFill="1" applyBorder="1" applyAlignment="1">
      <alignment horizontal="right"/>
    </xf>
    <xf numFmtId="173" fontId="99" fillId="35" borderId="11" xfId="42" applyNumberFormat="1" applyFont="1" applyFill="1" applyBorder="1" applyAlignment="1">
      <alignment/>
    </xf>
    <xf numFmtId="187" fontId="91" fillId="4" borderId="11" xfId="0" applyNumberFormat="1" applyFont="1" applyFill="1" applyBorder="1" applyAlignment="1">
      <alignment/>
    </xf>
    <xf numFmtId="173" fontId="99" fillId="0" borderId="11" xfId="42" applyNumberFormat="1" applyFont="1" applyFill="1" applyBorder="1" applyAlignment="1">
      <alignment horizontal="right"/>
    </xf>
    <xf numFmtId="173" fontId="99" fillId="0" borderId="11" xfId="42" applyNumberFormat="1" applyFont="1" applyBorder="1" applyAlignment="1">
      <alignment/>
    </xf>
    <xf numFmtId="172" fontId="92" fillId="4" borderId="11" xfId="42" applyNumberFormat="1" applyFont="1" applyFill="1" applyBorder="1" applyAlignment="1">
      <alignment/>
    </xf>
    <xf numFmtId="0" fontId="100" fillId="33" borderId="11" xfId="0" applyFont="1" applyFill="1" applyBorder="1" applyAlignment="1">
      <alignment horizontal="center"/>
    </xf>
    <xf numFmtId="176" fontId="99" fillId="0" borderId="11" xfId="42" applyNumberFormat="1" applyFont="1" applyFill="1" applyBorder="1" applyAlignment="1">
      <alignment horizontal="right"/>
    </xf>
    <xf numFmtId="173" fontId="99" fillId="0" borderId="11" xfId="42" applyNumberFormat="1" applyFont="1" applyFill="1" applyBorder="1" applyAlignment="1">
      <alignment/>
    </xf>
    <xf numFmtId="185" fontId="39" fillId="0" borderId="11" xfId="42" applyNumberFormat="1" applyFont="1" applyBorder="1" applyAlignment="1">
      <alignment/>
    </xf>
    <xf numFmtId="173" fontId="99" fillId="0" borderId="11" xfId="42" applyNumberFormat="1" applyFont="1" applyBorder="1" applyAlignment="1">
      <alignment horizontal="right"/>
    </xf>
    <xf numFmtId="173" fontId="92" fillId="4" borderId="11" xfId="0" applyNumberFormat="1" applyFont="1" applyFill="1" applyBorder="1" applyAlignment="1">
      <alignment/>
    </xf>
    <xf numFmtId="173" fontId="43" fillId="0" borderId="0" xfId="42" applyNumberFormat="1" applyFont="1" applyFill="1" applyAlignment="1">
      <alignment/>
    </xf>
    <xf numFmtId="173" fontId="94" fillId="0" borderId="0" xfId="42" applyNumberFormat="1" applyFont="1" applyFill="1" applyAlignment="1">
      <alignment/>
    </xf>
    <xf numFmtId="173" fontId="97" fillId="0" borderId="0" xfId="42" applyNumberFormat="1" applyFont="1" applyFill="1" applyAlignment="1">
      <alignment/>
    </xf>
    <xf numFmtId="173" fontId="92" fillId="35" borderId="11" xfId="42" applyNumberFormat="1" applyFont="1" applyFill="1" applyBorder="1" applyAlignment="1">
      <alignment horizontal="right"/>
    </xf>
    <xf numFmtId="172" fontId="72" fillId="0" borderId="11" xfId="42" applyNumberFormat="1" applyFont="1" applyBorder="1" applyAlignment="1">
      <alignment horizontal="right"/>
    </xf>
    <xf numFmtId="172" fontId="39" fillId="0" borderId="0" xfId="42" applyNumberFormat="1" applyFont="1" applyAlignment="1">
      <alignment/>
    </xf>
    <xf numFmtId="173" fontId="84" fillId="37" borderId="11" xfId="42" applyNumberFormat="1" applyFont="1" applyFill="1" applyBorder="1" applyAlignment="1">
      <alignment horizontal="right"/>
    </xf>
    <xf numFmtId="0" fontId="34" fillId="0" borderId="0" xfId="0" applyFont="1" applyFill="1" applyBorder="1" applyAlignment="1">
      <alignment/>
    </xf>
    <xf numFmtId="49" fontId="34" fillId="0" borderId="0" xfId="0" applyNumberFormat="1" applyFont="1" applyFill="1" applyBorder="1" applyAlignment="1">
      <alignment/>
    </xf>
    <xf numFmtId="3" fontId="22" fillId="0" borderId="0" xfId="42" applyNumberFormat="1" applyFont="1" applyFill="1" applyBorder="1" applyAlignment="1">
      <alignment horizontal="right"/>
    </xf>
    <xf numFmtId="173" fontId="22" fillId="0" borderId="0" xfId="42" applyNumberFormat="1" applyFont="1" applyFill="1" applyBorder="1" applyAlignment="1">
      <alignment horizontal="right"/>
    </xf>
    <xf numFmtId="0" fontId="90" fillId="33" borderId="14" xfId="0" applyFont="1" applyFill="1" applyBorder="1" applyAlignment="1">
      <alignment/>
    </xf>
    <xf numFmtId="0" fontId="90" fillId="33" borderId="14" xfId="0" applyFont="1" applyFill="1" applyBorder="1" applyAlignment="1">
      <alignment horizontal="center"/>
    </xf>
    <xf numFmtId="173" fontId="90" fillId="33" borderId="14" xfId="42" applyNumberFormat="1" applyFont="1" applyFill="1" applyBorder="1" applyAlignment="1">
      <alignment horizontal="center"/>
    </xf>
    <xf numFmtId="173" fontId="90" fillId="33" borderId="14" xfId="0" applyNumberFormat="1" applyFont="1" applyFill="1" applyBorder="1" applyAlignment="1">
      <alignment horizontal="center"/>
    </xf>
    <xf numFmtId="0" fontId="81" fillId="0" borderId="14" xfId="0" applyFont="1" applyFill="1" applyBorder="1" applyAlignment="1">
      <alignment/>
    </xf>
    <xf numFmtId="49" fontId="81" fillId="0" borderId="14" xfId="0" applyNumberFormat="1" applyFont="1" applyFill="1" applyBorder="1" applyAlignment="1">
      <alignment/>
    </xf>
    <xf numFmtId="173" fontId="75" fillId="0" borderId="14" xfId="42" applyNumberFormat="1" applyFont="1" applyFill="1" applyBorder="1" applyAlignment="1">
      <alignment horizontal="right"/>
    </xf>
    <xf numFmtId="173" fontId="92" fillId="0" borderId="14" xfId="0" applyNumberFormat="1" applyFont="1" applyFill="1" applyBorder="1" applyAlignment="1">
      <alignment/>
    </xf>
    <xf numFmtId="173" fontId="84" fillId="37" borderId="14" xfId="42" applyNumberFormat="1" applyFont="1" applyFill="1" applyBorder="1" applyAlignment="1">
      <alignment horizontal="right"/>
    </xf>
    <xf numFmtId="172" fontId="75" fillId="0" borderId="14" xfId="42" applyNumberFormat="1" applyFont="1" applyFill="1" applyBorder="1" applyAlignment="1">
      <alignment horizontal="right"/>
    </xf>
    <xf numFmtId="0" fontId="34" fillId="0" borderId="14" xfId="0" applyFont="1" applyFill="1" applyBorder="1" applyAlignment="1">
      <alignment/>
    </xf>
    <xf numFmtId="49" fontId="34" fillId="0" borderId="14" xfId="0" applyNumberFormat="1" applyFont="1" applyFill="1" applyBorder="1" applyAlignment="1">
      <alignment/>
    </xf>
    <xf numFmtId="3" fontId="22" fillId="0" borderId="14" xfId="42" applyNumberFormat="1" applyFont="1" applyFill="1" applyBorder="1" applyAlignment="1">
      <alignment horizontal="right"/>
    </xf>
    <xf numFmtId="173" fontId="22" fillId="0" borderId="14" xfId="42" applyNumberFormat="1" applyFont="1" applyFill="1" applyBorder="1" applyAlignment="1">
      <alignment horizontal="right"/>
    </xf>
    <xf numFmtId="173" fontId="99" fillId="37" borderId="14" xfId="0" applyNumberFormat="1" applyFont="1" applyFill="1" applyBorder="1" applyAlignment="1">
      <alignment/>
    </xf>
    <xf numFmtId="173" fontId="99" fillId="37" borderId="11" xfId="0" applyNumberFormat="1" applyFont="1" applyFill="1" applyBorder="1" applyAlignment="1">
      <alignment/>
    </xf>
    <xf numFmtId="0" fontId="34" fillId="0" borderId="11" xfId="0" applyFont="1" applyFill="1" applyBorder="1" applyAlignment="1">
      <alignment/>
    </xf>
    <xf numFmtId="49" fontId="34" fillId="0" borderId="11" xfId="0" applyNumberFormat="1" applyFont="1" applyFill="1" applyBorder="1" applyAlignment="1">
      <alignment/>
    </xf>
    <xf numFmtId="0" fontId="79" fillId="0" borderId="14" xfId="0" applyFont="1" applyFill="1" applyBorder="1" applyAlignment="1">
      <alignment/>
    </xf>
    <xf numFmtId="49" fontId="79" fillId="0" borderId="14" xfId="0" applyNumberFormat="1" applyFont="1" applyFill="1" applyBorder="1" applyAlignment="1">
      <alignment/>
    </xf>
    <xf numFmtId="171" fontId="72" fillId="0" borderId="14" xfId="42" applyFont="1" applyFill="1" applyBorder="1" applyAlignment="1">
      <alignment horizontal="right"/>
    </xf>
    <xf numFmtId="173" fontId="72" fillId="0" borderId="14" xfId="42" applyNumberFormat="1" applyFont="1" applyFill="1" applyBorder="1" applyAlignment="1">
      <alignment horizontal="right"/>
    </xf>
    <xf numFmtId="173" fontId="99" fillId="37" borderId="11" xfId="42" applyNumberFormat="1" applyFont="1" applyFill="1" applyBorder="1" applyAlignment="1">
      <alignment/>
    </xf>
    <xf numFmtId="3" fontId="75" fillId="0" borderId="14" xfId="42" applyNumberFormat="1" applyFont="1" applyFill="1" applyBorder="1" applyAlignment="1">
      <alignment horizontal="right"/>
    </xf>
    <xf numFmtId="171" fontId="75" fillId="0" borderId="14" xfId="42" applyFont="1" applyFill="1" applyBorder="1" applyAlignment="1">
      <alignment horizontal="right"/>
    </xf>
    <xf numFmtId="3" fontId="84" fillId="0" borderId="11" xfId="0" applyNumberFormat="1" applyFont="1" applyFill="1" applyBorder="1" applyAlignment="1">
      <alignment/>
    </xf>
    <xf numFmtId="172" fontId="72" fillId="0" borderId="0" xfId="0" applyNumberFormat="1" applyFont="1" applyFill="1" applyAlignment="1">
      <alignment/>
    </xf>
    <xf numFmtId="0" fontId="34" fillId="38" borderId="11" xfId="0" applyFont="1" applyFill="1" applyBorder="1" applyAlignment="1">
      <alignment/>
    </xf>
    <xf numFmtId="49" fontId="34" fillId="38" borderId="11" xfId="0" applyNumberFormat="1" applyFont="1" applyFill="1" applyBorder="1" applyAlignment="1">
      <alignment/>
    </xf>
    <xf numFmtId="173" fontId="39" fillId="38" borderId="11" xfId="42" applyNumberFormat="1" applyFont="1" applyFill="1" applyBorder="1" applyAlignment="1">
      <alignment/>
    </xf>
    <xf numFmtId="173" fontId="39" fillId="38" borderId="11" xfId="0" applyNumberFormat="1" applyFont="1" applyFill="1" applyBorder="1" applyAlignment="1">
      <alignment/>
    </xf>
    <xf numFmtId="0" fontId="81" fillId="38" borderId="14" xfId="0" applyFont="1" applyFill="1" applyBorder="1" applyAlignment="1">
      <alignment/>
    </xf>
    <xf numFmtId="49" fontId="81" fillId="38" borderId="14" xfId="0" applyNumberFormat="1" applyFont="1" applyFill="1" applyBorder="1" applyAlignment="1">
      <alignment/>
    </xf>
    <xf numFmtId="173" fontId="75" fillId="38" borderId="14" xfId="42" applyNumberFormat="1" applyFont="1" applyFill="1" applyBorder="1" applyAlignment="1">
      <alignment horizontal="right"/>
    </xf>
    <xf numFmtId="173" fontId="92" fillId="38" borderId="14" xfId="0" applyNumberFormat="1" applyFont="1" applyFill="1" applyBorder="1" applyAlignment="1">
      <alignment/>
    </xf>
    <xf numFmtId="0" fontId="79" fillId="38" borderId="11" xfId="0" applyFont="1" applyFill="1" applyBorder="1" applyAlignment="1">
      <alignment/>
    </xf>
    <xf numFmtId="49" fontId="79" fillId="38" borderId="11" xfId="0" applyNumberFormat="1" applyFont="1" applyFill="1" applyBorder="1" applyAlignment="1">
      <alignment/>
    </xf>
    <xf numFmtId="173" fontId="72" fillId="38" borderId="11" xfId="42" applyNumberFormat="1" applyFont="1" applyFill="1" applyBorder="1" applyAlignment="1">
      <alignment horizontal="right"/>
    </xf>
    <xf numFmtId="173" fontId="93" fillId="38" borderId="11" xfId="0" applyNumberFormat="1" applyFont="1" applyFill="1" applyBorder="1" applyAlignment="1">
      <alignment/>
    </xf>
    <xf numFmtId="0" fontId="81" fillId="38" borderId="11" xfId="0" applyFont="1" applyFill="1" applyBorder="1" applyAlignment="1">
      <alignment/>
    </xf>
    <xf numFmtId="49" fontId="81" fillId="38" borderId="11" xfId="0" applyNumberFormat="1" applyFont="1" applyFill="1" applyBorder="1" applyAlignment="1">
      <alignment/>
    </xf>
    <xf numFmtId="173" fontId="75" fillId="38" borderId="11" xfId="42" applyNumberFormat="1" applyFont="1" applyFill="1" applyBorder="1" applyAlignment="1">
      <alignment horizontal="right"/>
    </xf>
    <xf numFmtId="0" fontId="76" fillId="0" borderId="15" xfId="0" applyFont="1" applyBorder="1" applyAlignment="1">
      <alignment/>
    </xf>
    <xf numFmtId="0" fontId="73" fillId="0" borderId="16" xfId="0" applyFont="1" applyBorder="1" applyAlignment="1">
      <alignment/>
    </xf>
    <xf numFmtId="171" fontId="22" fillId="0" borderId="16" xfId="42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171" fontId="22" fillId="0" borderId="18" xfId="42" applyFont="1" applyBorder="1" applyAlignment="1">
      <alignment/>
    </xf>
    <xf numFmtId="0" fontId="80" fillId="39" borderId="19" xfId="0" applyFont="1" applyFill="1" applyBorder="1" applyAlignment="1">
      <alignment/>
    </xf>
    <xf numFmtId="49" fontId="81" fillId="39" borderId="19" xfId="0" applyNumberFormat="1" applyFont="1" applyFill="1" applyBorder="1" applyAlignment="1">
      <alignment/>
    </xf>
    <xf numFmtId="173" fontId="75" fillId="39" borderId="19" xfId="42" applyNumberFormat="1" applyFont="1" applyFill="1" applyBorder="1" applyAlignment="1">
      <alignment horizontal="right"/>
    </xf>
    <xf numFmtId="3" fontId="75" fillId="39" borderId="19" xfId="42" applyNumberFormat="1" applyFont="1" applyFill="1" applyBorder="1" applyAlignment="1">
      <alignment horizontal="right"/>
    </xf>
    <xf numFmtId="169" fontId="75" fillId="39" borderId="19" xfId="43" applyFont="1" applyFill="1" applyBorder="1" applyAlignment="1">
      <alignment horizontal="right"/>
    </xf>
    <xf numFmtId="3" fontId="75" fillId="39" borderId="19" xfId="43" applyNumberFormat="1" applyFont="1" applyFill="1" applyBorder="1" applyAlignment="1">
      <alignment horizontal="right"/>
    </xf>
    <xf numFmtId="0" fontId="80" fillId="33" borderId="19" xfId="0" applyFont="1" applyFill="1" applyBorder="1" applyAlignment="1">
      <alignment/>
    </xf>
    <xf numFmtId="49" fontId="81" fillId="33" borderId="19" xfId="0" applyNumberFormat="1" applyFont="1" applyFill="1" applyBorder="1" applyAlignment="1">
      <alignment/>
    </xf>
    <xf numFmtId="173" fontId="75" fillId="33" borderId="19" xfId="42" applyNumberFormat="1" applyFont="1" applyFill="1" applyBorder="1" applyAlignment="1">
      <alignment horizontal="right"/>
    </xf>
    <xf numFmtId="0" fontId="80" fillId="40" borderId="19" xfId="0" applyFont="1" applyFill="1" applyBorder="1" applyAlignment="1">
      <alignment/>
    </xf>
    <xf numFmtId="49" fontId="81" fillId="40" borderId="19" xfId="0" applyNumberFormat="1" applyFont="1" applyFill="1" applyBorder="1" applyAlignment="1">
      <alignment/>
    </xf>
    <xf numFmtId="3" fontId="75" fillId="40" borderId="19" xfId="42" applyNumberFormat="1" applyFont="1" applyFill="1" applyBorder="1" applyAlignment="1">
      <alignment horizontal="right"/>
    </xf>
    <xf numFmtId="0" fontId="78" fillId="39" borderId="19" xfId="0" applyFont="1" applyFill="1" applyBorder="1" applyAlignment="1">
      <alignment/>
    </xf>
    <xf numFmtId="49" fontId="79" fillId="39" borderId="19" xfId="0" applyNumberFormat="1" applyFont="1" applyFill="1" applyBorder="1" applyAlignment="1">
      <alignment/>
    </xf>
    <xf numFmtId="173" fontId="72" fillId="39" borderId="19" xfId="42" applyNumberFormat="1" applyFont="1" applyFill="1" applyBorder="1" applyAlignment="1">
      <alignment horizontal="right"/>
    </xf>
    <xf numFmtId="0" fontId="78" fillId="33" borderId="19" xfId="0" applyFont="1" applyFill="1" applyBorder="1" applyAlignment="1">
      <alignment/>
    </xf>
    <xf numFmtId="49" fontId="79" fillId="33" borderId="19" xfId="0" applyNumberFormat="1" applyFont="1" applyFill="1" applyBorder="1" applyAlignment="1">
      <alignment/>
    </xf>
    <xf numFmtId="173" fontId="72" fillId="33" borderId="19" xfId="42" applyNumberFormat="1" applyFont="1" applyFill="1" applyBorder="1" applyAlignment="1">
      <alignment horizontal="right"/>
    </xf>
    <xf numFmtId="0" fontId="80" fillId="38" borderId="19" xfId="0" applyFont="1" applyFill="1" applyBorder="1" applyAlignment="1">
      <alignment/>
    </xf>
    <xf numFmtId="49" fontId="81" fillId="38" borderId="19" xfId="0" applyNumberFormat="1" applyFont="1" applyFill="1" applyBorder="1" applyAlignment="1">
      <alignment/>
    </xf>
    <xf numFmtId="173" fontId="75" fillId="38" borderId="19" xfId="42" applyNumberFormat="1" applyFont="1" applyFill="1" applyBorder="1" applyAlignment="1">
      <alignment horizontal="right"/>
    </xf>
    <xf numFmtId="0" fontId="78" fillId="38" borderId="19" xfId="0" applyFont="1" applyFill="1" applyBorder="1" applyAlignment="1">
      <alignment/>
    </xf>
    <xf numFmtId="49" fontId="79" fillId="38" borderId="19" xfId="0" applyNumberFormat="1" applyFont="1" applyFill="1" applyBorder="1" applyAlignment="1">
      <alignment/>
    </xf>
    <xf numFmtId="173" fontId="72" fillId="38" borderId="19" xfId="42" applyNumberFormat="1" applyFont="1" applyFill="1" applyBorder="1" applyAlignment="1">
      <alignment horizontal="right"/>
    </xf>
    <xf numFmtId="173" fontId="72" fillId="38" borderId="19" xfId="42" applyNumberFormat="1" applyFont="1" applyFill="1" applyBorder="1" applyAlignment="1">
      <alignment/>
    </xf>
    <xf numFmtId="173" fontId="72" fillId="33" borderId="19" xfId="42" applyNumberFormat="1" applyFont="1" applyFill="1" applyBorder="1" applyAlignment="1">
      <alignment/>
    </xf>
    <xf numFmtId="173" fontId="72" fillId="27" borderId="19" xfId="42" applyNumberFormat="1" applyFont="1" applyFill="1" applyBorder="1" applyAlignment="1">
      <alignment horizontal="right"/>
    </xf>
    <xf numFmtId="0" fontId="80" fillId="27" borderId="19" xfId="0" applyFont="1" applyFill="1" applyBorder="1" applyAlignment="1">
      <alignment/>
    </xf>
    <xf numFmtId="49" fontId="81" fillId="27" borderId="19" xfId="0" applyNumberFormat="1" applyFont="1" applyFill="1" applyBorder="1" applyAlignment="1">
      <alignment/>
    </xf>
    <xf numFmtId="173" fontId="75" fillId="27" borderId="19" xfId="42" applyNumberFormat="1" applyFont="1" applyFill="1" applyBorder="1" applyAlignment="1">
      <alignment horizontal="right"/>
    </xf>
    <xf numFmtId="3" fontId="75" fillId="27" borderId="19" xfId="42" applyNumberFormat="1" applyFont="1" applyFill="1" applyBorder="1" applyAlignment="1">
      <alignment horizontal="right"/>
    </xf>
    <xf numFmtId="2" fontId="75" fillId="27" borderId="19" xfId="42" applyNumberFormat="1" applyFont="1" applyFill="1" applyBorder="1" applyAlignment="1">
      <alignment horizontal="right"/>
    </xf>
    <xf numFmtId="4" fontId="75" fillId="27" borderId="19" xfId="42" applyNumberFormat="1" applyFont="1" applyFill="1" applyBorder="1" applyAlignment="1">
      <alignment horizontal="right"/>
    </xf>
    <xf numFmtId="0" fontId="78" fillId="41" borderId="19" xfId="0" applyFont="1" applyFill="1" applyBorder="1" applyAlignment="1">
      <alignment/>
    </xf>
    <xf numFmtId="0" fontId="78" fillId="41" borderId="19" xfId="0" applyFont="1" applyFill="1" applyBorder="1" applyAlignment="1">
      <alignment horizontal="center"/>
    </xf>
    <xf numFmtId="173" fontId="78" fillId="41" borderId="19" xfId="42" applyNumberFormat="1" applyFont="1" applyFill="1" applyBorder="1" applyAlignment="1">
      <alignment horizontal="center"/>
    </xf>
    <xf numFmtId="173" fontId="78" fillId="41" borderId="19" xfId="0" applyNumberFormat="1" applyFont="1" applyFill="1" applyBorder="1" applyAlignment="1">
      <alignment horizontal="center"/>
    </xf>
    <xf numFmtId="0" fontId="80" fillId="41" borderId="19" xfId="0" applyFont="1" applyFill="1" applyBorder="1" applyAlignment="1">
      <alignment/>
    </xf>
    <xf numFmtId="0" fontId="80" fillId="41" borderId="19" xfId="0" applyFont="1" applyFill="1" applyBorder="1" applyAlignment="1">
      <alignment horizontal="center"/>
    </xf>
    <xf numFmtId="173" fontId="80" fillId="41" borderId="19" xfId="42" applyNumberFormat="1" applyFont="1" applyFill="1" applyBorder="1" applyAlignment="1">
      <alignment horizontal="center"/>
    </xf>
    <xf numFmtId="173" fontId="80" fillId="41" borderId="19" xfId="0" applyNumberFormat="1" applyFont="1" applyFill="1" applyBorder="1" applyAlignment="1">
      <alignment horizontal="center"/>
    </xf>
    <xf numFmtId="0" fontId="80" fillId="42" borderId="19" xfId="0" applyFont="1" applyFill="1" applyBorder="1" applyAlignment="1">
      <alignment/>
    </xf>
    <xf numFmtId="0" fontId="80" fillId="42" borderId="19" xfId="0" applyFont="1" applyFill="1" applyBorder="1" applyAlignment="1">
      <alignment horizontal="center"/>
    </xf>
    <xf numFmtId="173" fontId="80" fillId="42" borderId="19" xfId="42" applyNumberFormat="1" applyFont="1" applyFill="1" applyBorder="1" applyAlignment="1">
      <alignment horizontal="center"/>
    </xf>
    <xf numFmtId="173" fontId="80" fillId="42" borderId="19" xfId="0" applyNumberFormat="1" applyFont="1" applyFill="1" applyBorder="1" applyAlignment="1">
      <alignment horizontal="center"/>
    </xf>
    <xf numFmtId="172" fontId="72" fillId="33" borderId="19" xfId="42" applyNumberFormat="1" applyFont="1" applyFill="1" applyBorder="1" applyAlignment="1">
      <alignment horizontal="right"/>
    </xf>
    <xf numFmtId="172" fontId="72" fillId="33" borderId="19" xfId="42" applyNumberFormat="1" applyFont="1" applyFill="1" applyBorder="1" applyAlignment="1">
      <alignment/>
    </xf>
    <xf numFmtId="172" fontId="75" fillId="33" borderId="19" xfId="42" applyNumberFormat="1" applyFont="1" applyFill="1" applyBorder="1" applyAlignment="1">
      <alignment horizontal="right"/>
    </xf>
    <xf numFmtId="172" fontId="75" fillId="27" borderId="19" xfId="42" applyNumberFormat="1" applyFont="1" applyFill="1" applyBorder="1" applyAlignment="1">
      <alignment horizontal="right"/>
    </xf>
    <xf numFmtId="173" fontId="75" fillId="40" borderId="19" xfId="42" applyNumberFormat="1" applyFont="1" applyFill="1" applyBorder="1" applyAlignment="1">
      <alignment horizontal="right"/>
    </xf>
    <xf numFmtId="0" fontId="51" fillId="0" borderId="0" xfId="0" applyFont="1" applyAlignment="1">
      <alignment/>
    </xf>
    <xf numFmtId="0" fontId="34" fillId="0" borderId="0" xfId="0" applyFont="1" applyAlignment="1">
      <alignment/>
    </xf>
    <xf numFmtId="172" fontId="22" fillId="0" borderId="0" xfId="42" applyNumberFormat="1" applyFont="1" applyAlignment="1">
      <alignment/>
    </xf>
    <xf numFmtId="0" fontId="78" fillId="33" borderId="20" xfId="0" applyFont="1" applyFill="1" applyBorder="1" applyAlignment="1">
      <alignment/>
    </xf>
    <xf numFmtId="49" fontId="79" fillId="33" borderId="20" xfId="0" applyNumberFormat="1" applyFont="1" applyFill="1" applyBorder="1" applyAlignment="1">
      <alignment/>
    </xf>
    <xf numFmtId="172" fontId="72" fillId="33" borderId="20" xfId="42" applyNumberFormat="1" applyFont="1" applyFill="1" applyBorder="1" applyAlignment="1">
      <alignment horizontal="right"/>
    </xf>
    <xf numFmtId="0" fontId="81" fillId="0" borderId="0" xfId="0" applyFont="1" applyFill="1" applyBorder="1" applyAlignment="1">
      <alignment/>
    </xf>
    <xf numFmtId="49" fontId="81" fillId="0" borderId="0" xfId="0" applyNumberFormat="1" applyFont="1" applyFill="1" applyBorder="1" applyAlignment="1">
      <alignment/>
    </xf>
    <xf numFmtId="172" fontId="75" fillId="0" borderId="0" xfId="42" applyNumberFormat="1" applyFont="1" applyFill="1" applyBorder="1" applyAlignment="1">
      <alignment horizontal="right"/>
    </xf>
    <xf numFmtId="43" fontId="39" fillId="0" borderId="0" xfId="0" applyNumberFormat="1" applyFont="1" applyAlignment="1">
      <alignment/>
    </xf>
    <xf numFmtId="10" fontId="39" fillId="0" borderId="0" xfId="0" applyNumberFormat="1" applyFont="1" applyAlignment="1">
      <alignment/>
    </xf>
    <xf numFmtId="0" fontId="22" fillId="0" borderId="11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34" fillId="34" borderId="11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 vertical="center"/>
    </xf>
    <xf numFmtId="0" fontId="34" fillId="34" borderId="11" xfId="0" applyFont="1" applyFill="1" applyBorder="1" applyAlignment="1" quotePrefix="1">
      <alignment horizontal="center"/>
    </xf>
    <xf numFmtId="0" fontId="34" fillId="33" borderId="13" xfId="0" applyFont="1" applyFill="1" applyBorder="1" applyAlignment="1">
      <alignment horizontal="center" vertical="center"/>
    </xf>
    <xf numFmtId="0" fontId="34" fillId="33" borderId="21" xfId="0" applyFont="1" applyFill="1" applyBorder="1" applyAlignment="1">
      <alignment horizontal="center" vertical="center"/>
    </xf>
    <xf numFmtId="0" fontId="34" fillId="33" borderId="2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33" borderId="23" xfId="0" applyFont="1" applyFill="1" applyBorder="1" applyAlignment="1">
      <alignment horizontal="center" vertical="center"/>
    </xf>
    <xf numFmtId="0" fontId="22" fillId="33" borderId="24" xfId="0" applyFont="1" applyFill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externalLink" Target="externalLinks/externalLink14.xml" /><Relationship Id="rId33" Type="http://schemas.openxmlformats.org/officeDocument/2006/relationships/externalLink" Target="externalLinks/externalLink15.xml" /><Relationship Id="rId34" Type="http://schemas.openxmlformats.org/officeDocument/2006/relationships/externalLink" Target="externalLinks/externalLink16.xml" /><Relationship Id="rId35" Type="http://schemas.openxmlformats.org/officeDocument/2006/relationships/externalLink" Target="externalLinks/externalLink17.xml" /><Relationship Id="rId3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4"/>
          <c:y val="0.00525"/>
          <c:w val="0.98325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'Generation &amp; fuel used'!$C$2</c:f>
              <c:strCache>
                <c:ptCount val="1"/>
                <c:pt idx="0">
                  <c:v>Generation (mWh)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'Generation &amp; fuel used'!$A$27:$B$72</c:f>
              <c:multiLvlStrCache/>
            </c:multiLvlStrRef>
          </c:cat>
          <c:val>
            <c:numRef>
              <c:f>'Generation &amp; fuel used'!$C$27:$C$72</c:f>
              <c:numCache/>
            </c:numRef>
          </c:val>
          <c:smooth val="0"/>
        </c:ser>
        <c:ser>
          <c:idx val="2"/>
          <c:order val="1"/>
          <c:tx>
            <c:strRef>
              <c:f>'Generation &amp; fuel used'!$D$2</c:f>
              <c:strCache>
                <c:ptCount val="1"/>
                <c:pt idx="0">
                  <c:v>Net generation (mWh)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'Generation &amp; fuel used'!$A$27:$B$72</c:f>
              <c:multiLvlStrCache/>
            </c:multiLvlStrRef>
          </c:cat>
          <c:val>
            <c:numRef>
              <c:f>'Generation &amp; fuel used'!$D$27:$D$72</c:f>
              <c:numCache/>
            </c:numRef>
          </c:val>
          <c:smooth val="0"/>
        </c:ser>
        <c:ser>
          <c:idx val="1"/>
          <c:order val="2"/>
          <c:tx>
            <c:strRef>
              <c:f>'Generation &amp; fuel used'!$E$2</c:f>
              <c:strCache>
                <c:ptCount val="1"/>
                <c:pt idx="0">
                  <c:v>Fuel used (kj)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'Generation &amp; fuel used'!$A$27:$B$72</c:f>
              <c:multiLvlStrCache/>
            </c:multiLvlStrRef>
          </c:cat>
          <c:val>
            <c:numRef>
              <c:f>'Generation &amp; fuel used'!$E$27:$E$72</c:f>
              <c:numCache/>
            </c:numRef>
          </c:val>
          <c:smooth val="0"/>
        </c:ser>
        <c:marker val="1"/>
        <c:axId val="34687631"/>
        <c:axId val="43753224"/>
      </c:lineChart>
      <c:catAx>
        <c:axId val="34687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753224"/>
        <c:crosses val="autoZero"/>
        <c:auto val="1"/>
        <c:lblOffset val="100"/>
        <c:tickLblSkip val="3"/>
        <c:noMultiLvlLbl val="0"/>
      </c:catAx>
      <c:valAx>
        <c:axId val="437532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876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925"/>
          <c:y val="0.939"/>
          <c:w val="0.961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005"/>
          <c:y val="0.00525"/>
          <c:w val="0.978"/>
          <c:h val="0.88825"/>
        </c:manualLayout>
      </c:layout>
      <c:lineChart>
        <c:grouping val="standard"/>
        <c:varyColors val="0"/>
        <c:ser>
          <c:idx val="0"/>
          <c:order val="0"/>
          <c:tx>
            <c:strRef>
              <c:f>'Generation &amp; fuel used'!$H$2</c:f>
              <c:strCache>
                <c:ptCount val="1"/>
                <c:pt idx="0">
                  <c:v>Generation (mWh)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'Generation &amp; fuel used'!$F$27:$G$72</c:f>
              <c:multiLvlStrCache/>
            </c:multiLvlStrRef>
          </c:cat>
          <c:val>
            <c:numRef>
              <c:f>'Generation &amp; fuel used'!$H$27:$H$72</c:f>
              <c:numCache/>
            </c:numRef>
          </c:val>
          <c:smooth val="0"/>
        </c:ser>
        <c:ser>
          <c:idx val="2"/>
          <c:order val="1"/>
          <c:tx>
            <c:strRef>
              <c:f>'Generation &amp; fuel used'!$I$2</c:f>
              <c:strCache>
                <c:ptCount val="1"/>
                <c:pt idx="0">
                  <c:v>Net generation (mWh)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'Generation &amp; fuel used'!$F$27:$G$72</c:f>
              <c:multiLvlStrCache/>
            </c:multiLvlStrRef>
          </c:cat>
          <c:val>
            <c:numRef>
              <c:f>'Generation &amp; fuel used'!$I$27:$I$72</c:f>
              <c:numCache/>
            </c:numRef>
          </c:val>
          <c:smooth val="0"/>
        </c:ser>
        <c:ser>
          <c:idx val="1"/>
          <c:order val="2"/>
          <c:tx>
            <c:strRef>
              <c:f>'Generation &amp; fuel used'!$J$2</c:f>
              <c:strCache>
                <c:ptCount val="1"/>
                <c:pt idx="0">
                  <c:v>Fuel used (kj)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'Generation &amp; fuel used'!$F$27:$G$72</c:f>
              <c:multiLvlStrCache/>
            </c:multiLvlStrRef>
          </c:cat>
          <c:val>
            <c:numRef>
              <c:f>'Generation &amp; fuel used'!$J$27:$J$72</c:f>
              <c:numCache/>
            </c:numRef>
          </c:val>
          <c:smooth val="0"/>
        </c:ser>
        <c:marker val="1"/>
        <c:axId val="58234697"/>
        <c:axId val="54350226"/>
      </c:lineChart>
      <c:catAx>
        <c:axId val="58234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350226"/>
        <c:crosses val="autoZero"/>
        <c:auto val="1"/>
        <c:lblOffset val="100"/>
        <c:tickLblSkip val="3"/>
        <c:noMultiLvlLbl val="0"/>
      </c:catAx>
      <c:valAx>
        <c:axId val="543502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346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875"/>
          <c:y val="0.93875"/>
          <c:w val="0.969"/>
          <c:h val="0.0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0825"/>
          <c:y val="0.00525"/>
          <c:w val="0.96925"/>
          <c:h val="0.88825"/>
        </c:manualLayout>
      </c:layout>
      <c:lineChart>
        <c:grouping val="standard"/>
        <c:varyColors val="0"/>
        <c:ser>
          <c:idx val="0"/>
          <c:order val="0"/>
          <c:tx>
            <c:strRef>
              <c:f>'Generation &amp; fuel used'!$M$2</c:f>
              <c:strCache>
                <c:ptCount val="1"/>
                <c:pt idx="0">
                  <c:v>Generation (mWh)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'Generation &amp; fuel used'!$K$27:$L$72</c:f>
              <c:multiLvlStrCache/>
            </c:multiLvlStrRef>
          </c:cat>
          <c:val>
            <c:numRef>
              <c:f>'Generation &amp; fuel used'!$M$27:$M$72</c:f>
              <c:numCache/>
            </c:numRef>
          </c:val>
          <c:smooth val="0"/>
        </c:ser>
        <c:ser>
          <c:idx val="2"/>
          <c:order val="1"/>
          <c:tx>
            <c:strRef>
              <c:f>'Generation &amp; fuel used'!$N$2</c:f>
              <c:strCache>
                <c:ptCount val="1"/>
                <c:pt idx="0">
                  <c:v>Net generation (mWh)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'Generation &amp; fuel used'!$K$27:$L$72</c:f>
              <c:multiLvlStrCache/>
            </c:multiLvlStrRef>
          </c:cat>
          <c:val>
            <c:numRef>
              <c:f>'Generation &amp; fuel used'!$N$27:$N$72</c:f>
              <c:numCache/>
            </c:numRef>
          </c:val>
          <c:smooth val="0"/>
        </c:ser>
        <c:ser>
          <c:idx val="1"/>
          <c:order val="2"/>
          <c:tx>
            <c:strRef>
              <c:f>'Generation &amp; fuel used'!$O$2</c:f>
              <c:strCache>
                <c:ptCount val="1"/>
                <c:pt idx="0">
                  <c:v>Fuel used (kj)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'Generation &amp; fuel used'!$K$27:$L$72</c:f>
              <c:multiLvlStrCache/>
            </c:multiLvlStrRef>
          </c:cat>
          <c:val>
            <c:numRef>
              <c:f>'Generation &amp; fuel used'!$O$27:$O$72</c:f>
              <c:numCache/>
            </c:numRef>
          </c:val>
          <c:smooth val="0"/>
        </c:ser>
        <c:marker val="1"/>
        <c:axId val="19389987"/>
        <c:axId val="40292156"/>
      </c:lineChart>
      <c:catAx>
        <c:axId val="19389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292156"/>
        <c:crosses val="autoZero"/>
        <c:auto val="1"/>
        <c:lblOffset val="100"/>
        <c:tickLblSkip val="3"/>
        <c:noMultiLvlLbl val="0"/>
      </c:catAx>
      <c:valAx>
        <c:axId val="402921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899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85"/>
          <c:y val="0.939"/>
          <c:w val="0.96575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0825"/>
          <c:y val="0.00525"/>
          <c:w val="0.9685"/>
          <c:h val="0.88825"/>
        </c:manualLayout>
      </c:layout>
      <c:lineChart>
        <c:grouping val="standard"/>
        <c:varyColors val="0"/>
        <c:ser>
          <c:idx val="0"/>
          <c:order val="0"/>
          <c:tx>
            <c:strRef>
              <c:f>'Generation &amp; fuel used'!$R$2</c:f>
              <c:strCache>
                <c:ptCount val="1"/>
                <c:pt idx="0">
                  <c:v>Generation (mWh)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'Generation &amp; fuel used'!$P$27:$Q$72</c:f>
              <c:multiLvlStrCache/>
            </c:multiLvlStrRef>
          </c:cat>
          <c:val>
            <c:numRef>
              <c:f>'Generation &amp; fuel used'!$R$27:$R$72</c:f>
              <c:numCache/>
            </c:numRef>
          </c:val>
          <c:smooth val="0"/>
        </c:ser>
        <c:ser>
          <c:idx val="2"/>
          <c:order val="1"/>
          <c:tx>
            <c:strRef>
              <c:f>'Generation &amp; fuel used'!$S$2</c:f>
              <c:strCache>
                <c:ptCount val="1"/>
                <c:pt idx="0">
                  <c:v>Net generation (mWh)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'Generation &amp; fuel used'!$P$27:$Q$72</c:f>
              <c:multiLvlStrCache/>
            </c:multiLvlStrRef>
          </c:cat>
          <c:val>
            <c:numRef>
              <c:f>'Generation &amp; fuel used'!$S$27:$S$72</c:f>
              <c:numCache/>
            </c:numRef>
          </c:val>
          <c:smooth val="0"/>
        </c:ser>
        <c:ser>
          <c:idx val="1"/>
          <c:order val="2"/>
          <c:tx>
            <c:strRef>
              <c:f>'Generation &amp; fuel used'!$T$2</c:f>
              <c:strCache>
                <c:ptCount val="1"/>
                <c:pt idx="0">
                  <c:v>Fuel used (kj)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'Generation &amp; fuel used'!$P$27:$Q$72</c:f>
              <c:multiLvlStrCache/>
            </c:multiLvlStrRef>
          </c:cat>
          <c:val>
            <c:numRef>
              <c:f>'Generation &amp; fuel used'!$T$27:$T$72</c:f>
              <c:numCache/>
            </c:numRef>
          </c:val>
          <c:smooth val="0"/>
        </c:ser>
        <c:marker val="1"/>
        <c:axId val="27085085"/>
        <c:axId val="42439174"/>
      </c:lineChart>
      <c:catAx>
        <c:axId val="27085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439174"/>
        <c:crosses val="autoZero"/>
        <c:auto val="1"/>
        <c:lblOffset val="100"/>
        <c:tickLblSkip val="3"/>
        <c:noMultiLvlLbl val="0"/>
      </c:catAx>
      <c:valAx>
        <c:axId val="424391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850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425"/>
          <c:y val="0.939"/>
          <c:w val="0.9635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.00525"/>
          <c:w val="0.99575"/>
          <c:h val="0.88825"/>
        </c:manualLayout>
      </c:layout>
      <c:lineChart>
        <c:grouping val="standard"/>
        <c:varyColors val="0"/>
        <c:ser>
          <c:idx val="0"/>
          <c:order val="0"/>
          <c:tx>
            <c:strRef>
              <c:f>'Generation &amp; fuel used'!$W$2</c:f>
              <c:strCache>
                <c:ptCount val="1"/>
                <c:pt idx="0">
                  <c:v>Generation (mWh)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'Generation &amp; fuel used'!$U$27:$V$72</c:f>
              <c:multiLvlStrCache/>
            </c:multiLvlStrRef>
          </c:cat>
          <c:val>
            <c:numRef>
              <c:f>'Generation &amp; fuel used'!$W$27:$W$72</c:f>
              <c:numCache/>
            </c:numRef>
          </c:val>
          <c:smooth val="0"/>
        </c:ser>
        <c:ser>
          <c:idx val="2"/>
          <c:order val="1"/>
          <c:tx>
            <c:strRef>
              <c:f>'Generation &amp; fuel used'!$X$2</c:f>
              <c:strCache>
                <c:ptCount val="1"/>
                <c:pt idx="0">
                  <c:v>Net generation (mWh)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'Generation &amp; fuel used'!$U$27:$V$72</c:f>
              <c:multiLvlStrCache/>
            </c:multiLvlStrRef>
          </c:cat>
          <c:val>
            <c:numRef>
              <c:f>'Generation &amp; fuel used'!$X$27:$X$72</c:f>
              <c:numCache/>
            </c:numRef>
          </c:val>
          <c:smooth val="0"/>
        </c:ser>
        <c:ser>
          <c:idx val="1"/>
          <c:order val="2"/>
          <c:tx>
            <c:strRef>
              <c:f>'Generation &amp; fuel used'!$Y$2</c:f>
              <c:strCache>
                <c:ptCount val="1"/>
                <c:pt idx="0">
                  <c:v>Fuel used (kj)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'Generation &amp; fuel used'!$U$27:$V$72</c:f>
              <c:multiLvlStrCache/>
            </c:multiLvlStrRef>
          </c:cat>
          <c:val>
            <c:numRef>
              <c:f>'Generation &amp; fuel used'!$Y$27:$Y$72</c:f>
              <c:numCache/>
            </c:numRef>
          </c:val>
          <c:smooth val="0"/>
        </c:ser>
        <c:marker val="1"/>
        <c:axId val="46408247"/>
        <c:axId val="15021040"/>
      </c:lineChart>
      <c:catAx>
        <c:axId val="46408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021040"/>
        <c:crosses val="autoZero"/>
        <c:auto val="1"/>
        <c:lblOffset val="100"/>
        <c:tickLblSkip val="3"/>
        <c:noMultiLvlLbl val="0"/>
      </c:catAx>
      <c:valAx>
        <c:axId val="150210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082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375"/>
          <c:y val="0.939"/>
          <c:w val="0.961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95</xdr:row>
      <xdr:rowOff>9525</xdr:rowOff>
    </xdr:from>
    <xdr:to>
      <xdr:col>5</xdr:col>
      <xdr:colOff>57150</xdr:colOff>
      <xdr:row>112</xdr:row>
      <xdr:rowOff>0</xdr:rowOff>
    </xdr:to>
    <xdr:graphicFrame>
      <xdr:nvGraphicFramePr>
        <xdr:cNvPr id="1" name="Chart 6"/>
        <xdr:cNvGraphicFramePr/>
      </xdr:nvGraphicFramePr>
      <xdr:xfrm>
        <a:off x="85725" y="16449675"/>
        <a:ext cx="33147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95250</xdr:colOff>
      <xdr:row>95</xdr:row>
      <xdr:rowOff>19050</xdr:rowOff>
    </xdr:from>
    <xdr:to>
      <xdr:col>10</xdr:col>
      <xdr:colOff>457200</xdr:colOff>
      <xdr:row>112</xdr:row>
      <xdr:rowOff>9525</xdr:rowOff>
    </xdr:to>
    <xdr:graphicFrame>
      <xdr:nvGraphicFramePr>
        <xdr:cNvPr id="2" name="Chart 6"/>
        <xdr:cNvGraphicFramePr/>
      </xdr:nvGraphicFramePr>
      <xdr:xfrm>
        <a:off x="3438525" y="16459200"/>
        <a:ext cx="34480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19050</xdr:colOff>
      <xdr:row>95</xdr:row>
      <xdr:rowOff>9525</xdr:rowOff>
    </xdr:from>
    <xdr:to>
      <xdr:col>16</xdr:col>
      <xdr:colOff>352425</xdr:colOff>
      <xdr:row>112</xdr:row>
      <xdr:rowOff>0</xdr:rowOff>
    </xdr:to>
    <xdr:graphicFrame>
      <xdr:nvGraphicFramePr>
        <xdr:cNvPr id="3" name="Chart 7"/>
        <xdr:cNvGraphicFramePr/>
      </xdr:nvGraphicFramePr>
      <xdr:xfrm>
        <a:off x="6924675" y="16449675"/>
        <a:ext cx="357187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381000</xdr:colOff>
      <xdr:row>95</xdr:row>
      <xdr:rowOff>0</xdr:rowOff>
    </xdr:from>
    <xdr:to>
      <xdr:col>22</xdr:col>
      <xdr:colOff>390525</xdr:colOff>
      <xdr:row>111</xdr:row>
      <xdr:rowOff>152400</xdr:rowOff>
    </xdr:to>
    <xdr:graphicFrame>
      <xdr:nvGraphicFramePr>
        <xdr:cNvPr id="4" name="Chart 8"/>
        <xdr:cNvGraphicFramePr/>
      </xdr:nvGraphicFramePr>
      <xdr:xfrm>
        <a:off x="10525125" y="16440150"/>
        <a:ext cx="37528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447675</xdr:colOff>
      <xdr:row>95</xdr:row>
      <xdr:rowOff>9525</xdr:rowOff>
    </xdr:from>
    <xdr:to>
      <xdr:col>27</xdr:col>
      <xdr:colOff>581025</xdr:colOff>
      <xdr:row>112</xdr:row>
      <xdr:rowOff>0</xdr:rowOff>
    </xdr:to>
    <xdr:graphicFrame>
      <xdr:nvGraphicFramePr>
        <xdr:cNvPr id="5" name="Chart 9"/>
        <xdr:cNvGraphicFramePr/>
      </xdr:nvGraphicFramePr>
      <xdr:xfrm>
        <a:off x="14335125" y="16449675"/>
        <a:ext cx="38862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em\Documents\My%20Directory\PMO\PMO\Data%20source\TPL\Generation%20&amp;%20Billing%20data%202010-2011%20(Lano)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leti\Documents\My%20Directory\PMO\PMO\Data%20source\TPL\Generation%202011%20-%202012\Copy%20of%20Generation%20data%202011-2012_updated_HA%20(2)rev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leti\Documents\My%20Directory\PMO\PMO\Energy\Energy%20Statistics%20Yearbook\Source\Energy%20Statistics%20data\Generation%20table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leti\AppData\Local\Temp\TPL%202009-2012-1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leti\Documents\My%20Directory\PMO\PMO\Data%20source\TPL\TPL%20generation%202012-2013\TPL%202009-2012-2013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leti\Documents\My%20Directory\PMO\PMO\Data%20source\TPL\tpl%20consumer%202010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leti\Documents\My%20Directory\PMO\PMO\Data%20source\TPL\TPL%20generation%20revise%202010-2012\Gen%202012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leti\Documents\My%20Directory\PMO\PMO\Data%20source\TPL\TPL%20generation%20revise%202010-2012\Gen%202010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leti\Documents\My%20Directory\PMO\PMO\Data%20source\TPL\TPL%20Generation%202013-2014\Gen%202013%20-%20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em\Documents\My%20Directory\PMO\PMO\Data%20source\TPL\Generation%20and%20Billing%202006-2009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em\Documents\My%20Directory\PMO\PMO\Data%20source\TPL\Billing%202003-2009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em\Documents\My%20Directory\PMO\PMO\Data%20source\TPL\TPL%20Billing\Billing%202003-2009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em\Documents\My%20Directory\PMO\PMO\Data%20source\TPL\Generation%202011%20-%202012\Fuel_Gen_Billed_update8%20Dec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em\Documents\My%20Directory\PMO\PMO\Data%20source\TPL\TPL%20Billing\Generation%20and%20Billing%202006-2009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em\Documents\My%20Directory\PMO\PMO\Data%20source\TPL\TPL%20Billing\Generation%20&amp;%20Billing%20data%202010-2011%20(Lano)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em\Documents\My%20Directory\PMO\PMO\Data%20source\TPL\TPL%20Billing\Fuel_Gen%20update%2031%20May%20201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leti\Documents\My%20Directory\PMO\PMO\Data%20source\TPL\TPL%20Billing\Fuel_Gen_billed%20update%2031%20May%202012%20Fele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_Billing_2010"/>
      <sheetName val="Generation 2011"/>
      <sheetName val="Sheet4"/>
    </sheetNames>
    <sheetDataSet>
      <sheetData sheetId="0">
        <row r="4">
          <cell r="B4">
            <v>4131364</v>
          </cell>
          <cell r="C4">
            <v>3408861</v>
          </cell>
          <cell r="D4">
            <v>3886532</v>
          </cell>
          <cell r="F4">
            <v>3861173</v>
          </cell>
          <cell r="G4">
            <v>3719277</v>
          </cell>
          <cell r="H4">
            <v>3670139</v>
          </cell>
          <cell r="I4">
            <v>3695793</v>
          </cell>
          <cell r="J4">
            <v>3648033</v>
          </cell>
          <cell r="K4">
            <v>3777618</v>
          </cell>
          <cell r="L4">
            <v>3640895</v>
          </cell>
          <cell r="M4">
            <v>3921814</v>
          </cell>
        </row>
        <row r="6">
          <cell r="B6">
            <v>3999095</v>
          </cell>
          <cell r="C6">
            <v>3310953</v>
          </cell>
          <cell r="D6">
            <v>3830995</v>
          </cell>
          <cell r="E6">
            <v>3730760</v>
          </cell>
          <cell r="F6">
            <v>3730147</v>
          </cell>
          <cell r="G6">
            <v>3594692</v>
          </cell>
          <cell r="H6">
            <v>3544762</v>
          </cell>
          <cell r="I6">
            <v>3581030</v>
          </cell>
          <cell r="J6">
            <v>3539886</v>
          </cell>
          <cell r="K6">
            <v>3656852</v>
          </cell>
          <cell r="L6">
            <v>3533041</v>
          </cell>
          <cell r="M6">
            <v>3796304</v>
          </cell>
        </row>
        <row r="7">
          <cell r="B7">
            <v>3046453</v>
          </cell>
          <cell r="C7">
            <v>2820845</v>
          </cell>
          <cell r="D7">
            <v>3565004</v>
          </cell>
          <cell r="E7">
            <v>3006937</v>
          </cell>
          <cell r="F7">
            <v>2984294</v>
          </cell>
          <cell r="G7">
            <v>3051303</v>
          </cell>
          <cell r="H7">
            <v>3153486</v>
          </cell>
          <cell r="I7">
            <v>2893787</v>
          </cell>
          <cell r="J7">
            <v>2968589</v>
          </cell>
          <cell r="K7">
            <v>3034457</v>
          </cell>
          <cell r="L7">
            <v>2983832</v>
          </cell>
          <cell r="M7">
            <v>3769912</v>
          </cell>
        </row>
        <row r="8">
          <cell r="B8">
            <v>1007503</v>
          </cell>
          <cell r="C8">
            <v>841062</v>
          </cell>
          <cell r="D8">
            <v>1003699</v>
          </cell>
          <cell r="E8">
            <v>925994</v>
          </cell>
          <cell r="F8">
            <v>937261</v>
          </cell>
          <cell r="G8">
            <v>896474</v>
          </cell>
          <cell r="H8">
            <v>877334</v>
          </cell>
          <cell r="I8">
            <v>904139</v>
          </cell>
          <cell r="J8">
            <v>889991</v>
          </cell>
          <cell r="K8">
            <v>920756</v>
          </cell>
          <cell r="L8">
            <v>883291</v>
          </cell>
          <cell r="M8">
            <v>996497</v>
          </cell>
        </row>
        <row r="9">
          <cell r="B9">
            <v>3181</v>
          </cell>
          <cell r="C9">
            <v>2962</v>
          </cell>
          <cell r="D9">
            <v>3906</v>
          </cell>
          <cell r="E9">
            <v>2976</v>
          </cell>
          <cell r="F9">
            <v>2962</v>
          </cell>
          <cell r="G9">
            <v>2816</v>
          </cell>
          <cell r="H9">
            <v>2798</v>
          </cell>
          <cell r="I9">
            <v>3032</v>
          </cell>
          <cell r="J9">
            <v>2961</v>
          </cell>
          <cell r="K9">
            <v>3051</v>
          </cell>
          <cell r="L9">
            <v>2886</v>
          </cell>
          <cell r="M9">
            <v>3248</v>
          </cell>
        </row>
        <row r="10">
          <cell r="B10">
            <v>7298</v>
          </cell>
          <cell r="C10">
            <v>7365</v>
          </cell>
          <cell r="D10">
            <v>7279</v>
          </cell>
          <cell r="E10">
            <v>7285</v>
          </cell>
          <cell r="F10">
            <v>7360</v>
          </cell>
          <cell r="G10">
            <v>7040</v>
          </cell>
          <cell r="H10">
            <v>6781</v>
          </cell>
          <cell r="I10">
            <v>7213</v>
          </cell>
          <cell r="J10">
            <v>7277</v>
          </cell>
          <cell r="K10">
            <v>7248</v>
          </cell>
          <cell r="L10">
            <v>7315</v>
          </cell>
          <cell r="M10">
            <v>7697</v>
          </cell>
        </row>
        <row r="14">
          <cell r="B14">
            <v>441031</v>
          </cell>
          <cell r="C14">
            <v>308713</v>
          </cell>
          <cell r="D14">
            <v>414079</v>
          </cell>
          <cell r="E14">
            <v>392722</v>
          </cell>
          <cell r="F14">
            <v>396344</v>
          </cell>
          <cell r="G14">
            <v>403046</v>
          </cell>
          <cell r="H14">
            <v>432465</v>
          </cell>
          <cell r="I14">
            <v>430127</v>
          </cell>
          <cell r="J14">
            <v>423154</v>
          </cell>
          <cell r="K14">
            <v>426885</v>
          </cell>
          <cell r="L14">
            <v>387153</v>
          </cell>
          <cell r="M14">
            <v>414029</v>
          </cell>
        </row>
        <row r="16">
          <cell r="B16">
            <v>419660</v>
          </cell>
          <cell r="C16">
            <v>291830</v>
          </cell>
          <cell r="D16">
            <v>393060</v>
          </cell>
          <cell r="E16">
            <v>372570</v>
          </cell>
          <cell r="F16">
            <v>382512</v>
          </cell>
          <cell r="G16">
            <v>383085</v>
          </cell>
          <cell r="H16">
            <v>411602</v>
          </cell>
          <cell r="I16">
            <v>409954</v>
          </cell>
          <cell r="J16">
            <v>403652</v>
          </cell>
          <cell r="K16">
            <v>422165</v>
          </cell>
          <cell r="L16">
            <v>382896</v>
          </cell>
          <cell r="M16">
            <v>409509</v>
          </cell>
        </row>
        <row r="17">
          <cell r="B17">
            <v>321968</v>
          </cell>
          <cell r="C17">
            <v>256285</v>
          </cell>
          <cell r="D17">
            <v>342075</v>
          </cell>
          <cell r="E17">
            <v>347147</v>
          </cell>
          <cell r="F17">
            <v>309729</v>
          </cell>
          <cell r="G17">
            <v>318927</v>
          </cell>
          <cell r="H17">
            <v>373397</v>
          </cell>
          <cell r="I17">
            <v>328972</v>
          </cell>
          <cell r="J17">
            <v>329600</v>
          </cell>
          <cell r="K17">
            <v>369465</v>
          </cell>
          <cell r="L17">
            <v>323079</v>
          </cell>
          <cell r="M17">
            <v>376673</v>
          </cell>
        </row>
        <row r="18">
          <cell r="B18">
            <v>122047</v>
          </cell>
          <cell r="C18">
            <v>84723</v>
          </cell>
          <cell r="D18">
            <v>114499</v>
          </cell>
          <cell r="E18">
            <v>109964</v>
          </cell>
          <cell r="F18">
            <v>125223</v>
          </cell>
          <cell r="G18">
            <v>104523</v>
          </cell>
          <cell r="H18">
            <v>110998</v>
          </cell>
          <cell r="I18">
            <v>110253</v>
          </cell>
          <cell r="J18">
            <v>108188</v>
          </cell>
          <cell r="K18">
            <v>111320</v>
          </cell>
          <cell r="L18">
            <v>101401</v>
          </cell>
          <cell r="M18">
            <v>110358</v>
          </cell>
        </row>
        <row r="19">
          <cell r="B19">
            <v>2691</v>
          </cell>
          <cell r="C19">
            <v>1611</v>
          </cell>
          <cell r="D19">
            <v>2577</v>
          </cell>
          <cell r="E19">
            <v>2358</v>
          </cell>
          <cell r="F19">
            <v>1132</v>
          </cell>
          <cell r="G19">
            <v>1475</v>
          </cell>
          <cell r="H19">
            <v>1591</v>
          </cell>
          <cell r="I19">
            <v>1606</v>
          </cell>
          <cell r="J19">
            <v>1549</v>
          </cell>
          <cell r="K19">
            <v>1561</v>
          </cell>
          <cell r="L19">
            <v>1403</v>
          </cell>
          <cell r="M19">
            <v>1510</v>
          </cell>
        </row>
        <row r="20">
          <cell r="B20">
            <v>1052</v>
          </cell>
          <cell r="C20">
            <v>885</v>
          </cell>
          <cell r="D20">
            <v>887</v>
          </cell>
          <cell r="E20">
            <v>896</v>
          </cell>
          <cell r="F20">
            <v>898</v>
          </cell>
          <cell r="G20">
            <v>902</v>
          </cell>
          <cell r="H20">
            <v>910</v>
          </cell>
          <cell r="I20">
            <v>905</v>
          </cell>
          <cell r="J20">
            <v>915</v>
          </cell>
          <cell r="K20">
            <v>921</v>
          </cell>
          <cell r="L20">
            <v>923</v>
          </cell>
          <cell r="M20">
            <v>934</v>
          </cell>
        </row>
        <row r="24">
          <cell r="B24">
            <v>125708</v>
          </cell>
          <cell r="C24">
            <v>94233</v>
          </cell>
          <cell r="D24">
            <v>126521</v>
          </cell>
          <cell r="E24">
            <v>120483</v>
          </cell>
          <cell r="F24">
            <v>127827</v>
          </cell>
          <cell r="G24">
            <v>121858</v>
          </cell>
          <cell r="H24">
            <v>125071</v>
          </cell>
          <cell r="I24">
            <v>123903</v>
          </cell>
          <cell r="J24">
            <v>121757</v>
          </cell>
          <cell r="K24">
            <v>129837</v>
          </cell>
          <cell r="L24">
            <v>121594</v>
          </cell>
        </row>
        <row r="26">
          <cell r="B26">
            <v>120624</v>
          </cell>
          <cell r="C26">
            <v>90780</v>
          </cell>
          <cell r="D26">
            <v>121500</v>
          </cell>
          <cell r="E26">
            <v>115608</v>
          </cell>
          <cell r="F26">
            <v>122040</v>
          </cell>
          <cell r="G26">
            <v>116280</v>
          </cell>
          <cell r="J26">
            <v>117144</v>
          </cell>
          <cell r="K26">
            <v>124692</v>
          </cell>
          <cell r="L26">
            <v>116688</v>
          </cell>
          <cell r="M26">
            <v>120336</v>
          </cell>
        </row>
        <row r="27">
          <cell r="B27">
            <v>96157</v>
          </cell>
          <cell r="C27">
            <v>81331</v>
          </cell>
          <cell r="D27">
            <v>123476</v>
          </cell>
          <cell r="E27">
            <v>92200</v>
          </cell>
          <cell r="F27">
            <v>100462</v>
          </cell>
          <cell r="G27">
            <v>102171</v>
          </cell>
          <cell r="H27">
            <v>111291</v>
          </cell>
          <cell r="I27">
            <v>98874</v>
          </cell>
        </row>
        <row r="28">
          <cell r="B28">
            <v>34641</v>
          </cell>
          <cell r="C28">
            <v>26198</v>
          </cell>
          <cell r="D28">
            <v>34349</v>
          </cell>
          <cell r="E28">
            <v>33208</v>
          </cell>
          <cell r="F28">
            <v>33343</v>
          </cell>
          <cell r="G28">
            <v>32202</v>
          </cell>
          <cell r="H28">
            <v>34029</v>
          </cell>
          <cell r="I28">
            <v>32348</v>
          </cell>
          <cell r="J28">
            <v>33167</v>
          </cell>
          <cell r="K28">
            <v>34775</v>
          </cell>
          <cell r="L28">
            <v>32889</v>
          </cell>
          <cell r="M28">
            <v>34101</v>
          </cell>
        </row>
        <row r="29">
          <cell r="B29">
            <v>1089</v>
          </cell>
          <cell r="C29">
            <v>1141</v>
          </cell>
          <cell r="D29">
            <v>1274</v>
          </cell>
          <cell r="E29">
            <v>1123</v>
          </cell>
          <cell r="F29">
            <v>1277</v>
          </cell>
          <cell r="M29">
            <v>1187</v>
          </cell>
        </row>
        <row r="30">
          <cell r="B30">
            <v>285</v>
          </cell>
          <cell r="C30">
            <v>270</v>
          </cell>
          <cell r="D30">
            <v>270</v>
          </cell>
          <cell r="E30">
            <v>278</v>
          </cell>
          <cell r="F30">
            <v>278</v>
          </cell>
          <cell r="G30">
            <v>285</v>
          </cell>
          <cell r="H30">
            <v>287</v>
          </cell>
          <cell r="I30">
            <v>285</v>
          </cell>
          <cell r="J30">
            <v>298</v>
          </cell>
          <cell r="K30">
            <v>295</v>
          </cell>
          <cell r="L30">
            <v>282</v>
          </cell>
          <cell r="M30">
            <v>281</v>
          </cell>
        </row>
        <row r="38">
          <cell r="B38">
            <v>26993</v>
          </cell>
          <cell r="C38">
            <v>18960</v>
          </cell>
          <cell r="D38">
            <v>24329</v>
          </cell>
          <cell r="E38">
            <v>24098</v>
          </cell>
          <cell r="F38">
            <v>27400</v>
          </cell>
          <cell r="G38">
            <v>21940</v>
          </cell>
          <cell r="H38">
            <v>24050</v>
          </cell>
          <cell r="I38">
            <v>24380</v>
          </cell>
          <cell r="J38">
            <v>23509</v>
          </cell>
          <cell r="K38">
            <v>25654</v>
          </cell>
          <cell r="L38">
            <v>24584</v>
          </cell>
          <cell r="M38">
            <v>27643</v>
          </cell>
        </row>
        <row r="39">
          <cell r="B39">
            <v>928</v>
          </cell>
          <cell r="C39">
            <v>754</v>
          </cell>
          <cell r="D39">
            <v>869</v>
          </cell>
          <cell r="E39">
            <v>1252</v>
          </cell>
          <cell r="F39">
            <v>713</v>
          </cell>
          <cell r="G39">
            <v>696</v>
          </cell>
          <cell r="H39">
            <v>891</v>
          </cell>
          <cell r="I39">
            <v>891</v>
          </cell>
          <cell r="J39">
            <v>860</v>
          </cell>
          <cell r="K39">
            <v>917</v>
          </cell>
          <cell r="L39">
            <v>892</v>
          </cell>
          <cell r="M39">
            <v>945</v>
          </cell>
        </row>
        <row r="40">
          <cell r="B40">
            <v>275</v>
          </cell>
          <cell r="C40">
            <v>265</v>
          </cell>
          <cell r="D40">
            <v>270</v>
          </cell>
          <cell r="E40">
            <v>270</v>
          </cell>
          <cell r="F40">
            <v>270</v>
          </cell>
          <cell r="G40">
            <v>270</v>
          </cell>
          <cell r="H40">
            <v>265</v>
          </cell>
          <cell r="I40">
            <v>275</v>
          </cell>
          <cell r="J40">
            <v>265</v>
          </cell>
          <cell r="K40">
            <v>275</v>
          </cell>
          <cell r="L40">
            <v>275</v>
          </cell>
          <cell r="M40">
            <v>275</v>
          </cell>
        </row>
      </sheetData>
      <sheetData sheetId="1">
        <row r="5">
          <cell r="B5">
            <v>4377459</v>
          </cell>
          <cell r="C5">
            <v>3304168</v>
          </cell>
        </row>
        <row r="7">
          <cell r="B7">
            <v>4250425</v>
          </cell>
          <cell r="C7">
            <v>3208147</v>
          </cell>
        </row>
        <row r="8">
          <cell r="B8">
            <v>3089558</v>
          </cell>
          <cell r="C8">
            <v>3114817</v>
          </cell>
        </row>
        <row r="9">
          <cell r="B9">
            <v>1082890</v>
          </cell>
          <cell r="C9">
            <v>817389</v>
          </cell>
        </row>
        <row r="19">
          <cell r="B19">
            <v>313628</v>
          </cell>
          <cell r="C19">
            <v>309443</v>
          </cell>
        </row>
        <row r="41">
          <cell r="B41">
            <v>68250</v>
          </cell>
          <cell r="C41">
            <v>62270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011 "/>
      <sheetName val="2012 "/>
      <sheetName val="2013"/>
    </sheetNames>
    <sheetDataSet>
      <sheetData sheetId="0">
        <row r="12">
          <cell r="K12">
            <v>5883</v>
          </cell>
          <cell r="L12">
            <v>2104</v>
          </cell>
          <cell r="M12">
            <v>3303</v>
          </cell>
          <cell r="N12">
            <v>3981</v>
          </cell>
        </row>
        <row r="13">
          <cell r="E13">
            <v>15483</v>
          </cell>
          <cell r="F13">
            <v>15484</v>
          </cell>
          <cell r="G13">
            <v>15559</v>
          </cell>
          <cell r="H13">
            <v>15597</v>
          </cell>
          <cell r="I13">
            <v>15608</v>
          </cell>
          <cell r="J13">
            <v>15599</v>
          </cell>
          <cell r="K13">
            <v>15521</v>
          </cell>
          <cell r="L13">
            <v>15356</v>
          </cell>
          <cell r="M13">
            <v>15384</v>
          </cell>
          <cell r="N13">
            <v>15369</v>
          </cell>
        </row>
        <row r="14">
          <cell r="C14">
            <v>3516</v>
          </cell>
          <cell r="D14">
            <v>2644</v>
          </cell>
          <cell r="E14">
            <v>3392</v>
          </cell>
          <cell r="F14">
            <v>3244</v>
          </cell>
          <cell r="G14">
            <v>3699</v>
          </cell>
          <cell r="H14">
            <v>3048</v>
          </cell>
          <cell r="I14">
            <v>3021</v>
          </cell>
          <cell r="J14">
            <v>2981</v>
          </cell>
          <cell r="K14">
            <v>2746</v>
          </cell>
          <cell r="L14">
            <v>2920</v>
          </cell>
          <cell r="M14">
            <v>3047</v>
          </cell>
          <cell r="N14">
            <v>3275</v>
          </cell>
        </row>
        <row r="15">
          <cell r="K15">
            <v>7145</v>
          </cell>
        </row>
        <row r="16">
          <cell r="K16">
            <v>3683</v>
          </cell>
        </row>
        <row r="28">
          <cell r="K28">
            <v>531</v>
          </cell>
          <cell r="L28">
            <v>563</v>
          </cell>
          <cell r="M28">
            <v>447</v>
          </cell>
          <cell r="N28">
            <v>553</v>
          </cell>
        </row>
        <row r="29">
          <cell r="C29">
            <v>3165</v>
          </cell>
          <cell r="D29">
            <v>3165</v>
          </cell>
          <cell r="E29">
            <v>3204</v>
          </cell>
          <cell r="F29">
            <v>3205</v>
          </cell>
          <cell r="G29">
            <v>3211</v>
          </cell>
          <cell r="H29">
            <v>3218</v>
          </cell>
          <cell r="I29">
            <v>3171</v>
          </cell>
          <cell r="J29">
            <v>3146</v>
          </cell>
          <cell r="K29">
            <v>3155</v>
          </cell>
          <cell r="L29">
            <v>3158</v>
          </cell>
          <cell r="M29">
            <v>3165</v>
          </cell>
          <cell r="N29">
            <v>3163</v>
          </cell>
        </row>
        <row r="30">
          <cell r="K30">
            <v>1761.500000000029</v>
          </cell>
          <cell r="L30">
            <v>1859.5</v>
          </cell>
          <cell r="M30">
            <v>1679.8999999999942</v>
          </cell>
          <cell r="N30">
            <v>1660</v>
          </cell>
        </row>
        <row r="31">
          <cell r="K31">
            <v>1000</v>
          </cell>
          <cell r="L31">
            <v>988</v>
          </cell>
          <cell r="M31">
            <v>895</v>
          </cell>
          <cell r="N31">
            <v>966</v>
          </cell>
        </row>
        <row r="32">
          <cell r="K32">
            <v>382</v>
          </cell>
          <cell r="L32">
            <v>398</v>
          </cell>
          <cell r="M32">
            <v>390</v>
          </cell>
          <cell r="N32">
            <v>418</v>
          </cell>
        </row>
        <row r="44">
          <cell r="K44">
            <v>124</v>
          </cell>
          <cell r="L44">
            <v>172</v>
          </cell>
          <cell r="M44">
            <v>154</v>
          </cell>
          <cell r="N44">
            <v>215</v>
          </cell>
        </row>
        <row r="45">
          <cell r="C45">
            <v>993</v>
          </cell>
          <cell r="D45">
            <v>993</v>
          </cell>
          <cell r="E45">
            <v>985</v>
          </cell>
          <cell r="F45">
            <v>988</v>
          </cell>
          <cell r="G45">
            <v>989</v>
          </cell>
          <cell r="H45">
            <v>992</v>
          </cell>
          <cell r="I45">
            <v>993</v>
          </cell>
          <cell r="J45">
            <v>974</v>
          </cell>
          <cell r="K45">
            <v>976</v>
          </cell>
          <cell r="L45">
            <v>978</v>
          </cell>
          <cell r="M45">
            <v>981</v>
          </cell>
          <cell r="N45">
            <v>970</v>
          </cell>
        </row>
        <row r="46">
          <cell r="H46">
            <v>1126.900000000005</v>
          </cell>
          <cell r="I46">
            <v>1120.5999999999985</v>
          </cell>
          <cell r="J46">
            <v>1140.7000000000007</v>
          </cell>
          <cell r="K46">
            <v>976.6000000000004</v>
          </cell>
          <cell r="L46">
            <v>1099.7999999999975</v>
          </cell>
          <cell r="M46">
            <v>1025</v>
          </cell>
          <cell r="N46">
            <v>1096.900000000005</v>
          </cell>
        </row>
        <row r="47">
          <cell r="M47">
            <v>273</v>
          </cell>
          <cell r="N47">
            <v>290</v>
          </cell>
        </row>
        <row r="48">
          <cell r="M48">
            <v>109</v>
          </cell>
          <cell r="N48">
            <v>108</v>
          </cell>
        </row>
        <row r="60">
          <cell r="K60">
            <v>376</v>
          </cell>
          <cell r="L60">
            <v>80</v>
          </cell>
          <cell r="M60">
            <v>80</v>
          </cell>
          <cell r="N60">
            <v>96</v>
          </cell>
        </row>
        <row r="61">
          <cell r="C61">
            <v>1042</v>
          </cell>
          <cell r="D61">
            <v>1042</v>
          </cell>
          <cell r="E61">
            <v>1031</v>
          </cell>
          <cell r="F61">
            <v>1032</v>
          </cell>
          <cell r="G61">
            <v>1038</v>
          </cell>
          <cell r="H61">
            <v>1039</v>
          </cell>
          <cell r="I61">
            <v>1042</v>
          </cell>
          <cell r="J61">
            <v>1029</v>
          </cell>
          <cell r="K61">
            <v>1031</v>
          </cell>
          <cell r="L61">
            <v>1032</v>
          </cell>
          <cell r="M61">
            <v>1032</v>
          </cell>
          <cell r="N61">
            <v>1034</v>
          </cell>
        </row>
        <row r="62">
          <cell r="K62">
            <v>903.8000000000175</v>
          </cell>
          <cell r="L62">
            <v>899.0999999999913</v>
          </cell>
          <cell r="M62">
            <v>856.1999999999971</v>
          </cell>
          <cell r="N62">
            <v>945</v>
          </cell>
        </row>
        <row r="63">
          <cell r="K63">
            <v>275</v>
          </cell>
          <cell r="L63">
            <v>270</v>
          </cell>
          <cell r="M63">
            <v>275</v>
          </cell>
          <cell r="N63">
            <v>280</v>
          </cell>
        </row>
        <row r="64">
          <cell r="K64">
            <v>98</v>
          </cell>
          <cell r="L64">
            <v>110</v>
          </cell>
          <cell r="M64">
            <v>92</v>
          </cell>
          <cell r="N64">
            <v>120</v>
          </cell>
        </row>
      </sheetData>
      <sheetData sheetId="1">
        <row r="4">
          <cell r="C4">
            <v>4100835</v>
          </cell>
          <cell r="D4">
            <v>3507091</v>
          </cell>
          <cell r="E4">
            <v>4125412</v>
          </cell>
          <cell r="F4">
            <v>3835524</v>
          </cell>
          <cell r="G4">
            <v>3732940</v>
          </cell>
          <cell r="H4">
            <v>3533301</v>
          </cell>
          <cell r="I4">
            <v>3555351</v>
          </cell>
          <cell r="J4">
            <v>3596221</v>
          </cell>
          <cell r="K4">
            <v>3546110</v>
          </cell>
          <cell r="L4">
            <v>3729916</v>
          </cell>
          <cell r="M4">
            <v>3713643</v>
          </cell>
          <cell r="N4">
            <v>3962549</v>
          </cell>
        </row>
        <row r="6">
          <cell r="C6">
            <v>4005875</v>
          </cell>
          <cell r="D6">
            <v>3430667</v>
          </cell>
          <cell r="E6">
            <v>4024688</v>
          </cell>
          <cell r="F6">
            <v>3736680</v>
          </cell>
          <cell r="G6">
            <v>3639781</v>
          </cell>
          <cell r="H6">
            <v>3441561</v>
          </cell>
          <cell r="I6">
            <v>3471037</v>
          </cell>
          <cell r="J6">
            <v>3502334</v>
          </cell>
          <cell r="K6">
            <v>3457643</v>
          </cell>
          <cell r="L6">
            <v>3639937</v>
          </cell>
          <cell r="M6">
            <v>3625627</v>
          </cell>
          <cell r="N6">
            <v>3853939</v>
          </cell>
        </row>
        <row r="7">
          <cell r="C7">
            <v>3248520</v>
          </cell>
          <cell r="D7">
            <v>3167295</v>
          </cell>
          <cell r="E7">
            <v>3736983</v>
          </cell>
          <cell r="F7">
            <v>3030152</v>
          </cell>
          <cell r="G7">
            <v>3418272</v>
          </cell>
          <cell r="H7">
            <v>2951851</v>
          </cell>
          <cell r="I7">
            <v>2987703</v>
          </cell>
          <cell r="J7">
            <v>3284554</v>
          </cell>
          <cell r="K7">
            <v>2776492</v>
          </cell>
          <cell r="L7">
            <v>3397072</v>
          </cell>
          <cell r="M7">
            <v>3187003</v>
          </cell>
          <cell r="N7">
            <v>3579144</v>
          </cell>
        </row>
        <row r="9">
          <cell r="C9">
            <v>11280</v>
          </cell>
          <cell r="D9">
            <v>11280</v>
          </cell>
          <cell r="E9">
            <v>11280</v>
          </cell>
          <cell r="F9">
            <v>11280</v>
          </cell>
          <cell r="G9">
            <v>11280</v>
          </cell>
          <cell r="H9">
            <v>11280</v>
          </cell>
          <cell r="I9">
            <v>11280</v>
          </cell>
          <cell r="J9">
            <v>11280</v>
          </cell>
          <cell r="K9">
            <v>12580</v>
          </cell>
          <cell r="L9">
            <v>12580</v>
          </cell>
          <cell r="M9">
            <v>12580</v>
          </cell>
          <cell r="N9">
            <v>12580</v>
          </cell>
        </row>
        <row r="10">
          <cell r="C10">
            <v>10716</v>
          </cell>
          <cell r="D10">
            <v>10716</v>
          </cell>
          <cell r="E10">
            <v>10716</v>
          </cell>
          <cell r="F10">
            <v>10716</v>
          </cell>
          <cell r="G10">
            <v>10716</v>
          </cell>
          <cell r="H10">
            <v>10716</v>
          </cell>
          <cell r="I10">
            <v>10716</v>
          </cell>
          <cell r="J10">
            <v>10716</v>
          </cell>
          <cell r="K10">
            <v>12016</v>
          </cell>
          <cell r="L10">
            <v>12016</v>
          </cell>
          <cell r="M10">
            <v>12016</v>
          </cell>
          <cell r="N10">
            <v>12016</v>
          </cell>
        </row>
        <row r="11">
          <cell r="C11">
            <v>1005878.7582</v>
          </cell>
          <cell r="D11">
            <v>865426.8768</v>
          </cell>
          <cell r="E11">
            <v>1016287.851</v>
          </cell>
          <cell r="F11">
            <v>943300.5190000001</v>
          </cell>
          <cell r="G11">
            <v>911080</v>
          </cell>
          <cell r="H11">
            <v>857600</v>
          </cell>
          <cell r="I11">
            <v>866880</v>
          </cell>
          <cell r="J11">
            <v>848331</v>
          </cell>
          <cell r="K11">
            <v>824629</v>
          </cell>
          <cell r="L11">
            <v>874120</v>
          </cell>
          <cell r="M11">
            <v>868938</v>
          </cell>
          <cell r="N11">
            <v>921930.826</v>
          </cell>
        </row>
        <row r="12">
          <cell r="C12">
            <v>4122</v>
          </cell>
          <cell r="D12">
            <v>5363</v>
          </cell>
          <cell r="E12">
            <v>4275</v>
          </cell>
          <cell r="F12">
            <v>2531</v>
          </cell>
          <cell r="G12">
            <v>3005</v>
          </cell>
          <cell r="H12">
            <v>6143</v>
          </cell>
          <cell r="I12">
            <v>3490</v>
          </cell>
          <cell r="J12">
            <v>4346.48</v>
          </cell>
          <cell r="K12">
            <v>3912.16</v>
          </cell>
          <cell r="L12">
            <v>6071</v>
          </cell>
          <cell r="M12">
            <v>5185</v>
          </cell>
          <cell r="N12">
            <v>3634.4700000000003</v>
          </cell>
        </row>
        <row r="13">
          <cell r="C13">
            <v>15344</v>
          </cell>
          <cell r="D13">
            <v>15376</v>
          </cell>
          <cell r="E13">
            <v>15404</v>
          </cell>
          <cell r="F13">
            <v>15450</v>
          </cell>
          <cell r="G13">
            <v>15452</v>
          </cell>
          <cell r="H13">
            <v>15354</v>
          </cell>
          <cell r="I13">
            <v>15347</v>
          </cell>
          <cell r="J13">
            <v>15369</v>
          </cell>
          <cell r="K13">
            <v>15333</v>
          </cell>
          <cell r="L13">
            <v>15192</v>
          </cell>
          <cell r="M13">
            <v>15185</v>
          </cell>
          <cell r="N13">
            <v>15229</v>
          </cell>
        </row>
        <row r="14">
          <cell r="C14">
            <v>3397</v>
          </cell>
          <cell r="D14">
            <v>2907</v>
          </cell>
          <cell r="E14">
            <v>3294</v>
          </cell>
          <cell r="F14">
            <v>3016</v>
          </cell>
          <cell r="G14">
            <v>3039</v>
          </cell>
          <cell r="H14">
            <v>2775</v>
          </cell>
          <cell r="I14">
            <v>2917</v>
          </cell>
          <cell r="J14">
            <v>2853</v>
          </cell>
          <cell r="K14">
            <v>2760</v>
          </cell>
          <cell r="L14">
            <v>2889</v>
          </cell>
          <cell r="M14">
            <v>2895</v>
          </cell>
          <cell r="N14">
            <v>3033</v>
          </cell>
        </row>
        <row r="15">
          <cell r="C15">
            <v>7400</v>
          </cell>
          <cell r="D15">
            <v>7619</v>
          </cell>
          <cell r="E15">
            <v>7595</v>
          </cell>
          <cell r="F15">
            <v>7586</v>
          </cell>
          <cell r="G15">
            <v>7501</v>
          </cell>
          <cell r="H15">
            <v>7183</v>
          </cell>
          <cell r="I15">
            <v>7307</v>
          </cell>
          <cell r="J15">
            <v>7274</v>
          </cell>
          <cell r="K15">
            <v>7453</v>
          </cell>
          <cell r="L15">
            <v>7499</v>
          </cell>
          <cell r="M15">
            <v>7388</v>
          </cell>
          <cell r="N15">
            <v>7619</v>
          </cell>
        </row>
        <row r="16">
          <cell r="C16">
            <v>3677</v>
          </cell>
          <cell r="D16">
            <v>3499</v>
          </cell>
          <cell r="E16">
            <v>3779</v>
          </cell>
          <cell r="F16">
            <v>3689</v>
          </cell>
          <cell r="G16">
            <v>3414</v>
          </cell>
          <cell r="H16">
            <v>3383</v>
          </cell>
          <cell r="I16">
            <v>3334</v>
          </cell>
          <cell r="J16">
            <v>3269</v>
          </cell>
          <cell r="K16">
            <v>3339</v>
          </cell>
          <cell r="L16">
            <v>3432</v>
          </cell>
          <cell r="M16">
            <v>3248</v>
          </cell>
          <cell r="N16">
            <v>3518</v>
          </cell>
        </row>
        <row r="22">
          <cell r="C22">
            <v>427727.2000000002</v>
          </cell>
          <cell r="D22">
            <v>363345.99999999953</v>
          </cell>
          <cell r="E22">
            <v>422208.2999999998</v>
          </cell>
          <cell r="F22">
            <v>397568.9000000004</v>
          </cell>
          <cell r="G22">
            <v>412894</v>
          </cell>
          <cell r="H22">
            <v>412894</v>
          </cell>
          <cell r="I22">
            <v>412894</v>
          </cell>
          <cell r="J22">
            <v>412894</v>
          </cell>
          <cell r="K22">
            <v>412894</v>
          </cell>
          <cell r="L22">
            <v>412894</v>
          </cell>
          <cell r="M22">
            <v>412894</v>
          </cell>
          <cell r="N22">
            <v>420443.30000000075</v>
          </cell>
        </row>
        <row r="23">
          <cell r="C23">
            <v>352703</v>
          </cell>
          <cell r="D23">
            <v>310139</v>
          </cell>
          <cell r="E23">
            <v>353227</v>
          </cell>
          <cell r="F23">
            <v>308557</v>
          </cell>
          <cell r="G23">
            <v>335074</v>
          </cell>
          <cell r="H23">
            <v>383888</v>
          </cell>
          <cell r="I23">
            <v>352268</v>
          </cell>
          <cell r="J23">
            <v>351411</v>
          </cell>
          <cell r="K23">
            <v>404909</v>
          </cell>
          <cell r="L23">
            <v>340020</v>
          </cell>
          <cell r="M23">
            <v>362612</v>
          </cell>
          <cell r="N23">
            <v>355624</v>
          </cell>
        </row>
        <row r="25">
          <cell r="C25">
            <v>1872</v>
          </cell>
          <cell r="D25">
            <v>1860</v>
          </cell>
          <cell r="E25">
            <v>1860</v>
          </cell>
          <cell r="F25">
            <v>1860</v>
          </cell>
          <cell r="G25">
            <v>1860</v>
          </cell>
          <cell r="H25">
            <v>1860</v>
          </cell>
          <cell r="I25">
            <v>1860</v>
          </cell>
          <cell r="J25">
            <v>1860</v>
          </cell>
          <cell r="K25">
            <v>1860</v>
          </cell>
          <cell r="L25">
            <v>1860</v>
          </cell>
          <cell r="M25">
            <v>1860</v>
          </cell>
          <cell r="N25">
            <v>1860</v>
          </cell>
        </row>
        <row r="26">
          <cell r="C26">
            <v>1778.3999999999999</v>
          </cell>
          <cell r="D26">
            <v>1778.3999999999999</v>
          </cell>
          <cell r="E26">
            <v>1778.3999999999999</v>
          </cell>
          <cell r="F26">
            <v>1778.3999999999999</v>
          </cell>
          <cell r="G26">
            <v>1778.3999999999999</v>
          </cell>
          <cell r="H26">
            <v>1778.3999999999999</v>
          </cell>
          <cell r="I26">
            <v>1778.3999999999999</v>
          </cell>
          <cell r="J26">
            <v>1778.3999999999999</v>
          </cell>
          <cell r="K26">
            <v>1778.3999999999999</v>
          </cell>
          <cell r="L26">
            <v>1778.3999999999999</v>
          </cell>
          <cell r="M26">
            <v>1778.3999999999999</v>
          </cell>
          <cell r="N26">
            <v>1778.3999999999999</v>
          </cell>
        </row>
        <row r="27">
          <cell r="C27">
            <v>118901.29844</v>
          </cell>
          <cell r="D27">
            <v>100161.29926</v>
          </cell>
          <cell r="E27">
            <v>116266.82947999999</v>
          </cell>
          <cell r="F27">
            <v>102643.60662</v>
          </cell>
          <cell r="G27">
            <v>120063</v>
          </cell>
          <cell r="H27">
            <v>100047</v>
          </cell>
          <cell r="I27">
            <v>102558</v>
          </cell>
          <cell r="J27">
            <v>103069</v>
          </cell>
          <cell r="K27">
            <v>101644</v>
          </cell>
          <cell r="L27">
            <v>108429</v>
          </cell>
          <cell r="M27">
            <v>104051</v>
          </cell>
          <cell r="N27">
            <v>108472.18918000002</v>
          </cell>
        </row>
        <row r="28">
          <cell r="C28">
            <v>514</v>
          </cell>
          <cell r="D28">
            <v>465</v>
          </cell>
          <cell r="E28">
            <v>532</v>
          </cell>
          <cell r="F28">
            <v>509</v>
          </cell>
          <cell r="G28">
            <v>448</v>
          </cell>
          <cell r="H28">
            <v>535</v>
          </cell>
          <cell r="I28">
            <v>527</v>
          </cell>
          <cell r="J28">
            <v>601</v>
          </cell>
          <cell r="K28">
            <v>432</v>
          </cell>
          <cell r="L28">
            <v>550</v>
          </cell>
          <cell r="M28">
            <v>552</v>
          </cell>
          <cell r="N28">
            <v>512.5</v>
          </cell>
        </row>
        <row r="29">
          <cell r="C29">
            <v>3177</v>
          </cell>
          <cell r="D29">
            <v>3185</v>
          </cell>
          <cell r="E29">
            <v>3192</v>
          </cell>
          <cell r="F29">
            <v>3164</v>
          </cell>
          <cell r="G29">
            <v>3167</v>
          </cell>
          <cell r="H29">
            <v>3152</v>
          </cell>
          <cell r="I29">
            <v>3159</v>
          </cell>
          <cell r="J29">
            <v>3161</v>
          </cell>
          <cell r="K29">
            <v>3163</v>
          </cell>
          <cell r="L29">
            <v>3167</v>
          </cell>
          <cell r="M29">
            <v>3169</v>
          </cell>
          <cell r="N29">
            <v>3177</v>
          </cell>
        </row>
        <row r="30">
          <cell r="C30">
            <v>1499.6000000000058</v>
          </cell>
          <cell r="D30">
            <v>1266</v>
          </cell>
          <cell r="E30">
            <v>1378</v>
          </cell>
          <cell r="F30">
            <v>1379</v>
          </cell>
          <cell r="G30">
            <v>1380</v>
          </cell>
          <cell r="H30">
            <v>1381</v>
          </cell>
          <cell r="I30">
            <v>1382</v>
          </cell>
          <cell r="J30">
            <v>1383</v>
          </cell>
          <cell r="K30">
            <v>1384</v>
          </cell>
          <cell r="L30">
            <v>1385</v>
          </cell>
          <cell r="M30">
            <v>1386</v>
          </cell>
          <cell r="N30">
            <v>1387</v>
          </cell>
        </row>
        <row r="31">
          <cell r="C31">
            <v>941</v>
          </cell>
          <cell r="D31">
            <v>994</v>
          </cell>
          <cell r="E31">
            <v>1007</v>
          </cell>
          <cell r="F31">
            <v>903</v>
          </cell>
          <cell r="G31">
            <v>902</v>
          </cell>
          <cell r="H31">
            <v>907</v>
          </cell>
          <cell r="I31">
            <v>953</v>
          </cell>
          <cell r="J31">
            <v>942</v>
          </cell>
          <cell r="K31">
            <v>905</v>
          </cell>
          <cell r="L31">
            <v>924</v>
          </cell>
          <cell r="M31">
            <v>912</v>
          </cell>
          <cell r="N31">
            <v>1022</v>
          </cell>
        </row>
        <row r="32">
          <cell r="C32">
            <v>410</v>
          </cell>
          <cell r="D32">
            <v>23</v>
          </cell>
          <cell r="E32">
            <v>418</v>
          </cell>
          <cell r="F32">
            <v>416</v>
          </cell>
          <cell r="G32">
            <v>410</v>
          </cell>
          <cell r="H32">
            <v>412</v>
          </cell>
          <cell r="I32">
            <v>412</v>
          </cell>
          <cell r="J32">
            <v>398</v>
          </cell>
          <cell r="K32">
            <v>402</v>
          </cell>
          <cell r="L32">
            <v>418</v>
          </cell>
          <cell r="M32">
            <v>411</v>
          </cell>
          <cell r="N32">
            <v>445</v>
          </cell>
        </row>
        <row r="36">
          <cell r="C36">
            <v>119987</v>
          </cell>
          <cell r="D36">
            <v>105853</v>
          </cell>
          <cell r="E36">
            <v>120868</v>
          </cell>
          <cell r="F36">
            <v>116749</v>
          </cell>
          <cell r="G36">
            <v>133430</v>
          </cell>
          <cell r="H36">
            <v>107369</v>
          </cell>
          <cell r="I36">
            <v>112172</v>
          </cell>
          <cell r="J36">
            <v>117919</v>
          </cell>
          <cell r="K36">
            <v>103674</v>
          </cell>
          <cell r="L36">
            <v>120968</v>
          </cell>
          <cell r="M36">
            <v>113850</v>
          </cell>
          <cell r="N36">
            <v>124244</v>
          </cell>
        </row>
        <row r="38">
          <cell r="C38">
            <v>117984</v>
          </cell>
          <cell r="D38">
            <v>104280</v>
          </cell>
          <cell r="E38">
            <v>118848</v>
          </cell>
          <cell r="F38">
            <v>115176</v>
          </cell>
          <cell r="G38">
            <v>131136</v>
          </cell>
          <cell r="H38">
            <v>105540</v>
          </cell>
          <cell r="I38">
            <v>110268</v>
          </cell>
          <cell r="J38">
            <v>115957</v>
          </cell>
          <cell r="K38">
            <v>101941</v>
          </cell>
          <cell r="L38">
            <v>119038</v>
          </cell>
          <cell r="M38">
            <v>111950</v>
          </cell>
          <cell r="N38">
            <v>122209</v>
          </cell>
        </row>
        <row r="39">
          <cell r="C39">
            <v>102881</v>
          </cell>
          <cell r="D39">
            <v>91195</v>
          </cell>
          <cell r="E39">
            <v>111129</v>
          </cell>
          <cell r="F39">
            <v>101736</v>
          </cell>
          <cell r="G39">
            <v>128531</v>
          </cell>
          <cell r="H39">
            <v>81709</v>
          </cell>
          <cell r="I39">
            <v>96936</v>
          </cell>
          <cell r="J39">
            <v>114620</v>
          </cell>
          <cell r="K39">
            <v>96576</v>
          </cell>
          <cell r="L39">
            <v>109487</v>
          </cell>
          <cell r="M39">
            <v>111618</v>
          </cell>
          <cell r="N39">
            <v>104224</v>
          </cell>
        </row>
        <row r="41">
          <cell r="C41">
            <v>558</v>
          </cell>
          <cell r="D41">
            <v>558</v>
          </cell>
          <cell r="E41">
            <v>558</v>
          </cell>
          <cell r="F41">
            <v>558</v>
          </cell>
          <cell r="G41">
            <v>558</v>
          </cell>
          <cell r="H41">
            <v>558</v>
          </cell>
          <cell r="I41">
            <v>558</v>
          </cell>
          <cell r="J41">
            <v>558</v>
          </cell>
          <cell r="K41">
            <v>558</v>
          </cell>
          <cell r="L41">
            <v>558</v>
          </cell>
          <cell r="M41">
            <v>558</v>
          </cell>
          <cell r="N41">
            <v>558</v>
          </cell>
        </row>
        <row r="42">
          <cell r="C42">
            <v>530.1</v>
          </cell>
          <cell r="D42">
            <v>530.1</v>
          </cell>
          <cell r="E42">
            <v>530.1</v>
          </cell>
          <cell r="F42">
            <v>530.1</v>
          </cell>
          <cell r="G42">
            <v>530.1</v>
          </cell>
          <cell r="H42">
            <v>530.1</v>
          </cell>
          <cell r="I42">
            <v>530.1</v>
          </cell>
          <cell r="J42">
            <v>530.1</v>
          </cell>
          <cell r="K42">
            <v>530.1</v>
          </cell>
          <cell r="L42">
            <v>530.1</v>
          </cell>
          <cell r="M42">
            <v>530.1</v>
          </cell>
          <cell r="N42">
            <v>530.1</v>
          </cell>
        </row>
        <row r="43">
          <cell r="C43">
            <v>31951.27184157577</v>
          </cell>
          <cell r="D43">
            <v>29380.13300857778</v>
          </cell>
          <cell r="E43">
            <v>33911.45070422534</v>
          </cell>
          <cell r="F43">
            <v>32201.123901302555</v>
          </cell>
          <cell r="G43">
            <v>36075</v>
          </cell>
          <cell r="H43">
            <v>28259</v>
          </cell>
          <cell r="I43">
            <v>29353</v>
          </cell>
          <cell r="J43">
            <v>32376</v>
          </cell>
          <cell r="K43">
            <v>28703</v>
          </cell>
          <cell r="L43">
            <v>31241</v>
          </cell>
          <cell r="M43">
            <v>31731</v>
          </cell>
          <cell r="N43">
            <v>34240.59282007836</v>
          </cell>
        </row>
        <row r="44">
          <cell r="C44">
            <v>180</v>
          </cell>
          <cell r="D44">
            <v>177</v>
          </cell>
          <cell r="E44">
            <v>237</v>
          </cell>
          <cell r="F44">
            <v>54</v>
          </cell>
          <cell r="G44">
            <v>65</v>
          </cell>
          <cell r="H44">
            <v>170</v>
          </cell>
          <cell r="I44">
            <v>49.5</v>
          </cell>
          <cell r="J44">
            <v>47</v>
          </cell>
          <cell r="K44">
            <v>41</v>
          </cell>
          <cell r="L44">
            <v>52</v>
          </cell>
          <cell r="M44">
            <v>48.5</v>
          </cell>
          <cell r="N44">
            <v>190</v>
          </cell>
        </row>
        <row r="45">
          <cell r="C45">
            <v>974</v>
          </cell>
          <cell r="D45">
            <v>976</v>
          </cell>
          <cell r="E45">
            <v>963</v>
          </cell>
          <cell r="F45">
            <v>966</v>
          </cell>
          <cell r="G45">
            <v>967</v>
          </cell>
          <cell r="H45">
            <v>969</v>
          </cell>
          <cell r="I45">
            <v>973</v>
          </cell>
          <cell r="J45">
            <v>974</v>
          </cell>
          <cell r="K45">
            <v>975</v>
          </cell>
          <cell r="L45">
            <v>965</v>
          </cell>
          <cell r="M45">
            <v>966</v>
          </cell>
          <cell r="N45">
            <v>966</v>
          </cell>
        </row>
        <row r="46">
          <cell r="C46">
            <v>1240.0999999999913</v>
          </cell>
          <cell r="D46">
            <v>967.4000000000051</v>
          </cell>
          <cell r="E46">
            <v>1112.5999999999985</v>
          </cell>
          <cell r="F46">
            <v>1115.699999999997</v>
          </cell>
          <cell r="G46">
            <v>1417.3</v>
          </cell>
          <cell r="H46">
            <v>987.1999999999971</v>
          </cell>
          <cell r="I46">
            <v>1026.900000000005</v>
          </cell>
          <cell r="J46">
            <v>1068.099999999995</v>
          </cell>
          <cell r="K46">
            <v>1119.9999999999964</v>
          </cell>
          <cell r="L46">
            <v>1207</v>
          </cell>
          <cell r="M46">
            <v>1142.2000000000044</v>
          </cell>
          <cell r="N46">
            <v>1277.7999999999993</v>
          </cell>
        </row>
        <row r="47">
          <cell r="C47">
            <v>262</v>
          </cell>
          <cell r="D47">
            <v>247</v>
          </cell>
          <cell r="E47">
            <v>257</v>
          </cell>
          <cell r="F47">
            <v>280</v>
          </cell>
          <cell r="G47">
            <v>293</v>
          </cell>
          <cell r="H47">
            <v>289</v>
          </cell>
          <cell r="I47">
            <v>269</v>
          </cell>
          <cell r="J47">
            <v>275</v>
          </cell>
          <cell r="K47">
            <v>181</v>
          </cell>
          <cell r="L47">
            <v>282</v>
          </cell>
          <cell r="M47">
            <v>281</v>
          </cell>
          <cell r="N47">
            <v>280</v>
          </cell>
        </row>
        <row r="48">
          <cell r="C48">
            <v>109</v>
          </cell>
          <cell r="D48">
            <v>110</v>
          </cell>
          <cell r="E48">
            <v>110</v>
          </cell>
          <cell r="F48">
            <v>109</v>
          </cell>
          <cell r="G48">
            <v>112</v>
          </cell>
          <cell r="H48">
            <v>103</v>
          </cell>
          <cell r="I48">
            <v>105</v>
          </cell>
          <cell r="J48">
            <v>115</v>
          </cell>
          <cell r="K48">
            <v>118</v>
          </cell>
          <cell r="L48">
            <v>118</v>
          </cell>
          <cell r="M48">
            <v>118</v>
          </cell>
          <cell r="N48">
            <v>122</v>
          </cell>
        </row>
        <row r="52">
          <cell r="C52">
            <v>93851.00000000003</v>
          </cell>
          <cell r="D52">
            <v>86170.00000000004</v>
          </cell>
          <cell r="E52">
            <v>100155.00000000006</v>
          </cell>
          <cell r="F52">
            <v>89856.00000000015</v>
          </cell>
          <cell r="G52">
            <v>95321</v>
          </cell>
          <cell r="H52">
            <v>91753</v>
          </cell>
          <cell r="I52">
            <v>91606</v>
          </cell>
          <cell r="J52">
            <v>94504</v>
          </cell>
          <cell r="K52">
            <v>90635</v>
          </cell>
          <cell r="L52">
            <v>94648</v>
          </cell>
          <cell r="M52">
            <v>89128</v>
          </cell>
          <cell r="N52">
            <v>95715</v>
          </cell>
        </row>
        <row r="54">
          <cell r="C54">
            <v>90876.00000000003</v>
          </cell>
          <cell r="D54">
            <v>83832.00000000004</v>
          </cell>
          <cell r="E54">
            <v>97548.00000000006</v>
          </cell>
          <cell r="F54">
            <v>87672.00000000015</v>
          </cell>
          <cell r="G54">
            <v>93012</v>
          </cell>
          <cell r="H54">
            <v>88992</v>
          </cell>
          <cell r="I54">
            <v>89424</v>
          </cell>
          <cell r="J54">
            <v>92268</v>
          </cell>
          <cell r="K54">
            <v>88812</v>
          </cell>
          <cell r="L54">
            <v>92741</v>
          </cell>
          <cell r="M54">
            <v>87410</v>
          </cell>
          <cell r="N54">
            <v>93887</v>
          </cell>
        </row>
        <row r="55">
          <cell r="C55">
            <v>76338</v>
          </cell>
          <cell r="D55">
            <v>73035</v>
          </cell>
          <cell r="E55">
            <v>83775</v>
          </cell>
          <cell r="F55">
            <v>73581</v>
          </cell>
          <cell r="G55">
            <v>82214</v>
          </cell>
          <cell r="H55">
            <v>82274</v>
          </cell>
          <cell r="I55">
            <v>73374</v>
          </cell>
          <cell r="J55">
            <v>84779</v>
          </cell>
          <cell r="K55">
            <v>71927</v>
          </cell>
          <cell r="L55">
            <v>79300</v>
          </cell>
          <cell r="M55">
            <v>77855</v>
          </cell>
          <cell r="N55">
            <v>83518</v>
          </cell>
        </row>
        <row r="56">
          <cell r="C56">
            <v>14538.00000000003</v>
          </cell>
          <cell r="D56">
            <v>10797.000000000044</v>
          </cell>
          <cell r="E56">
            <v>13773.000000000058</v>
          </cell>
          <cell r="F56">
            <v>14091.000000000146</v>
          </cell>
          <cell r="G56">
            <v>10798</v>
          </cell>
          <cell r="H56">
            <v>6718</v>
          </cell>
          <cell r="I56">
            <v>16050</v>
          </cell>
          <cell r="J56">
            <v>7489</v>
          </cell>
          <cell r="K56">
            <v>16885</v>
          </cell>
          <cell r="L56">
            <v>13441</v>
          </cell>
          <cell r="M56">
            <v>9555</v>
          </cell>
          <cell r="N56">
            <v>10369</v>
          </cell>
        </row>
        <row r="57">
          <cell r="C57">
            <v>360</v>
          </cell>
          <cell r="D57">
            <v>360</v>
          </cell>
          <cell r="E57">
            <v>360</v>
          </cell>
          <cell r="F57">
            <v>360</v>
          </cell>
          <cell r="G57">
            <v>360</v>
          </cell>
          <cell r="H57">
            <v>360</v>
          </cell>
          <cell r="I57">
            <v>360</v>
          </cell>
          <cell r="J57">
            <v>360</v>
          </cell>
          <cell r="K57">
            <v>360</v>
          </cell>
          <cell r="L57">
            <v>360</v>
          </cell>
          <cell r="M57">
            <v>360</v>
          </cell>
          <cell r="N57">
            <v>360</v>
          </cell>
        </row>
        <row r="58">
          <cell r="C58">
            <v>342</v>
          </cell>
          <cell r="D58">
            <v>342</v>
          </cell>
          <cell r="E58">
            <v>342</v>
          </cell>
          <cell r="F58">
            <v>342</v>
          </cell>
          <cell r="G58">
            <v>342</v>
          </cell>
          <cell r="H58">
            <v>342</v>
          </cell>
          <cell r="I58">
            <v>342</v>
          </cell>
          <cell r="J58">
            <v>342</v>
          </cell>
          <cell r="K58">
            <v>342</v>
          </cell>
          <cell r="L58">
            <v>342</v>
          </cell>
          <cell r="M58">
            <v>342</v>
          </cell>
          <cell r="N58">
            <v>342</v>
          </cell>
        </row>
        <row r="59">
          <cell r="C59">
            <v>25443.303822937625</v>
          </cell>
          <cell r="D59">
            <v>23900</v>
          </cell>
          <cell r="E59">
            <v>27501</v>
          </cell>
          <cell r="F59">
            <v>24300.000000000004</v>
          </cell>
          <cell r="G59">
            <v>26206</v>
          </cell>
          <cell r="H59">
            <v>25299</v>
          </cell>
          <cell r="I59">
            <v>25304</v>
          </cell>
          <cell r="J59">
            <v>25901</v>
          </cell>
          <cell r="K59">
            <v>24713</v>
          </cell>
          <cell r="L59">
            <v>27139</v>
          </cell>
          <cell r="M59">
            <v>23739</v>
          </cell>
          <cell r="N59">
            <v>26911.69617706238</v>
          </cell>
        </row>
        <row r="60">
          <cell r="C60">
            <v>100</v>
          </cell>
          <cell r="D60">
            <v>104</v>
          </cell>
          <cell r="E60">
            <v>110</v>
          </cell>
          <cell r="F60">
            <v>158</v>
          </cell>
          <cell r="G60">
            <v>148</v>
          </cell>
          <cell r="H60">
            <v>200</v>
          </cell>
          <cell r="I60">
            <v>164</v>
          </cell>
          <cell r="J60">
            <v>202</v>
          </cell>
          <cell r="K60">
            <v>210</v>
          </cell>
          <cell r="L60">
            <v>250</v>
          </cell>
          <cell r="M60">
            <v>230</v>
          </cell>
          <cell r="N60">
            <v>200</v>
          </cell>
        </row>
        <row r="61">
          <cell r="C61">
            <v>1041</v>
          </cell>
          <cell r="D61">
            <v>1042</v>
          </cell>
          <cell r="E61">
            <v>1022</v>
          </cell>
          <cell r="F61">
            <v>1023</v>
          </cell>
          <cell r="G61">
            <v>1018</v>
          </cell>
          <cell r="H61">
            <v>1023</v>
          </cell>
          <cell r="I61">
            <v>1025</v>
          </cell>
          <cell r="J61">
            <v>1027</v>
          </cell>
          <cell r="K61">
            <v>1029</v>
          </cell>
          <cell r="L61">
            <v>1026</v>
          </cell>
          <cell r="M61">
            <v>1027</v>
          </cell>
          <cell r="N61">
            <v>1030</v>
          </cell>
        </row>
        <row r="62">
          <cell r="C62">
            <v>884.2999999999884</v>
          </cell>
          <cell r="D62">
            <v>847.7000000000116</v>
          </cell>
          <cell r="E62">
            <v>937.1000000000058</v>
          </cell>
          <cell r="F62">
            <v>883.5999999999913</v>
          </cell>
          <cell r="G62">
            <v>912.1000000000058</v>
          </cell>
          <cell r="H62">
            <v>893.5</v>
          </cell>
          <cell r="I62">
            <v>923.4999999999854</v>
          </cell>
          <cell r="J62">
            <v>928.2000000000116</v>
          </cell>
          <cell r="K62">
            <v>886</v>
          </cell>
          <cell r="L62">
            <v>916</v>
          </cell>
          <cell r="M62">
            <v>893</v>
          </cell>
          <cell r="N62">
            <v>786</v>
          </cell>
        </row>
        <row r="63">
          <cell r="C63">
            <v>270</v>
          </cell>
          <cell r="D63">
            <v>270</v>
          </cell>
          <cell r="E63">
            <v>270</v>
          </cell>
          <cell r="F63">
            <v>270</v>
          </cell>
          <cell r="G63">
            <v>275</v>
          </cell>
          <cell r="H63">
            <v>270</v>
          </cell>
          <cell r="I63">
            <v>270</v>
          </cell>
          <cell r="J63">
            <v>270</v>
          </cell>
          <cell r="K63">
            <v>270</v>
          </cell>
          <cell r="L63">
            <v>270</v>
          </cell>
          <cell r="M63">
            <v>270</v>
          </cell>
          <cell r="N63">
            <v>275</v>
          </cell>
        </row>
        <row r="64">
          <cell r="C64">
            <v>105</v>
          </cell>
          <cell r="D64">
            <v>98</v>
          </cell>
          <cell r="E64">
            <v>128</v>
          </cell>
          <cell r="F64">
            <v>96</v>
          </cell>
          <cell r="G64">
            <v>110</v>
          </cell>
          <cell r="H64">
            <v>116</v>
          </cell>
          <cell r="I64">
            <v>118</v>
          </cell>
          <cell r="J64">
            <v>110</v>
          </cell>
          <cell r="K64">
            <v>110</v>
          </cell>
          <cell r="L64">
            <v>11</v>
          </cell>
          <cell r="M64">
            <v>110</v>
          </cell>
          <cell r="N64">
            <v>110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E-generation"/>
      <sheetName val="E-generation Tt"/>
      <sheetName val="E-generation Vv"/>
      <sheetName val="E-generation Hp"/>
      <sheetName val="E-generation 'Eua"/>
    </sheetNames>
    <sheetDataSet>
      <sheetData sheetId="1">
        <row r="90">
          <cell r="F90">
            <v>4249.941</v>
          </cell>
          <cell r="H90">
            <v>4197.708</v>
          </cell>
          <cell r="J90">
            <v>1070.657</v>
          </cell>
        </row>
        <row r="91">
          <cell r="F91">
            <v>3484.053</v>
          </cell>
          <cell r="H91">
            <v>3430.747</v>
          </cell>
          <cell r="J91">
            <v>900.847</v>
          </cell>
        </row>
        <row r="92">
          <cell r="F92">
            <v>4477.261</v>
          </cell>
          <cell r="H92">
            <v>4423.955000000001</v>
          </cell>
          <cell r="J92">
            <v>1120.128</v>
          </cell>
        </row>
        <row r="93">
          <cell r="F93">
            <v>4396.89</v>
          </cell>
          <cell r="H93">
            <v>4323.435</v>
          </cell>
          <cell r="J93">
            <v>1033.456</v>
          </cell>
        </row>
        <row r="94">
          <cell r="F94">
            <v>3989.057</v>
          </cell>
          <cell r="H94">
            <v>3935.6609999999996</v>
          </cell>
          <cell r="J94">
            <v>982.5140909090909</v>
          </cell>
        </row>
        <row r="95">
          <cell r="F95">
            <v>3714.904</v>
          </cell>
          <cell r="H95">
            <v>3657.578</v>
          </cell>
          <cell r="J95">
            <v>998.611</v>
          </cell>
        </row>
        <row r="96">
          <cell r="F96">
            <v>3716.492</v>
          </cell>
          <cell r="H96">
            <v>3672.762</v>
          </cell>
          <cell r="J96">
            <v>960.394</v>
          </cell>
        </row>
        <row r="97">
          <cell r="F97">
            <v>3809.054</v>
          </cell>
          <cell r="H97">
            <v>3758.138</v>
          </cell>
          <cell r="J97">
            <v>937.144</v>
          </cell>
        </row>
        <row r="98">
          <cell r="F98">
            <v>3715.461</v>
          </cell>
          <cell r="H98">
            <v>3666.122</v>
          </cell>
          <cell r="J98">
            <v>952.187</v>
          </cell>
        </row>
        <row r="99">
          <cell r="F99">
            <v>3876.886</v>
          </cell>
          <cell r="H99">
            <v>3727.302</v>
          </cell>
          <cell r="J99">
            <v>984.011</v>
          </cell>
        </row>
        <row r="100">
          <cell r="F100">
            <v>3698.458</v>
          </cell>
          <cell r="H100">
            <v>3610.262</v>
          </cell>
          <cell r="J100">
            <v>911.086</v>
          </cell>
        </row>
        <row r="101">
          <cell r="F101">
            <v>3777.814</v>
          </cell>
          <cell r="H101">
            <v>3727.3019999999997</v>
          </cell>
          <cell r="J101">
            <v>939.134</v>
          </cell>
        </row>
        <row r="102">
          <cell r="F102">
            <v>4037.888</v>
          </cell>
          <cell r="H102">
            <v>3942.361</v>
          </cell>
          <cell r="J102">
            <v>996.784</v>
          </cell>
        </row>
        <row r="103">
          <cell r="F103">
            <v>3895.636</v>
          </cell>
          <cell r="H103">
            <v>3811.987</v>
          </cell>
          <cell r="J103">
            <v>967.277</v>
          </cell>
        </row>
        <row r="104">
          <cell r="F104">
            <v>4009.831</v>
          </cell>
          <cell r="H104">
            <v>3942.655</v>
          </cell>
          <cell r="J104">
            <v>1013.55</v>
          </cell>
        </row>
        <row r="105">
          <cell r="F105">
            <v>3838.703</v>
          </cell>
          <cell r="H105">
            <v>3761.259</v>
          </cell>
          <cell r="J105">
            <v>950.485</v>
          </cell>
        </row>
        <row r="106">
          <cell r="F106">
            <v>4139.75</v>
          </cell>
          <cell r="H106">
            <v>4044.282</v>
          </cell>
          <cell r="J106">
            <v>1009.345</v>
          </cell>
        </row>
        <row r="107">
          <cell r="F107">
            <v>3927.478</v>
          </cell>
          <cell r="H107">
            <v>3754.515</v>
          </cell>
          <cell r="J107">
            <v>955.83</v>
          </cell>
        </row>
        <row r="108">
          <cell r="F108">
            <v>3636.76</v>
          </cell>
          <cell r="H108">
            <v>3550.0040000000004</v>
          </cell>
          <cell r="J108">
            <v>928.122</v>
          </cell>
        </row>
        <row r="109">
          <cell r="F109">
            <v>3895.094</v>
          </cell>
          <cell r="H109">
            <v>3801.91</v>
          </cell>
          <cell r="J109">
            <v>914.772</v>
          </cell>
        </row>
        <row r="110">
          <cell r="F110">
            <v>4038.522</v>
          </cell>
          <cell r="H110">
            <v>3953.59</v>
          </cell>
          <cell r="J110">
            <v>973.048</v>
          </cell>
        </row>
        <row r="111">
          <cell r="F111">
            <v>4262.203</v>
          </cell>
          <cell r="H111">
            <v>4158.09</v>
          </cell>
          <cell r="J111">
            <v>1034.857</v>
          </cell>
        </row>
        <row r="112">
          <cell r="F112">
            <v>4046.032</v>
          </cell>
          <cell r="H112">
            <v>3931.733</v>
          </cell>
          <cell r="J112">
            <v>987.25</v>
          </cell>
        </row>
        <row r="113">
          <cell r="F113">
            <v>4308.081</v>
          </cell>
          <cell r="H113">
            <v>4182.188</v>
          </cell>
          <cell r="J113">
            <v>1040.362</v>
          </cell>
        </row>
        <row r="114">
          <cell r="F114">
            <v>4334.248</v>
          </cell>
          <cell r="H114">
            <v>4210.9619999999995</v>
          </cell>
          <cell r="J114">
            <v>1058.569</v>
          </cell>
        </row>
        <row r="115">
          <cell r="F115">
            <v>4263.694</v>
          </cell>
          <cell r="H115">
            <v>4138.878000000001</v>
          </cell>
          <cell r="J115">
            <v>1043.076</v>
          </cell>
        </row>
        <row r="116">
          <cell r="F116">
            <v>4403.129</v>
          </cell>
          <cell r="H116">
            <v>4276.818</v>
          </cell>
          <cell r="J116">
            <v>1073.646</v>
          </cell>
        </row>
        <row r="117">
          <cell r="F117">
            <v>4385.466</v>
          </cell>
          <cell r="H117">
            <v>4233.962</v>
          </cell>
          <cell r="J117">
            <v>1079.063</v>
          </cell>
        </row>
        <row r="118">
          <cell r="F118">
            <v>4036.783</v>
          </cell>
          <cell r="H118">
            <v>3872.0209999999997</v>
          </cell>
          <cell r="J118">
            <v>984.148</v>
          </cell>
        </row>
        <row r="119">
          <cell r="F119">
            <v>3892.946</v>
          </cell>
          <cell r="H119">
            <v>3769.73</v>
          </cell>
          <cell r="J119">
            <v>949.734</v>
          </cell>
        </row>
        <row r="120">
          <cell r="F120">
            <v>3879.204</v>
          </cell>
          <cell r="H120">
            <v>3780.701</v>
          </cell>
          <cell r="J120">
            <v>924.765</v>
          </cell>
        </row>
        <row r="121">
          <cell r="F121">
            <v>4074.075</v>
          </cell>
          <cell r="H121">
            <v>3933.261</v>
          </cell>
          <cell r="J121">
            <v>998.195</v>
          </cell>
        </row>
        <row r="122">
          <cell r="F122">
            <v>3704.813</v>
          </cell>
          <cell r="H122">
            <v>3582.349</v>
          </cell>
          <cell r="J122">
            <v>918.029</v>
          </cell>
        </row>
        <row r="123">
          <cell r="F123">
            <v>3920.271</v>
          </cell>
          <cell r="H123">
            <v>3796.9750000000004</v>
          </cell>
          <cell r="J123">
            <v>960.276</v>
          </cell>
        </row>
        <row r="124">
          <cell r="F124">
            <v>4046.076</v>
          </cell>
          <cell r="H124">
            <v>3920.54</v>
          </cell>
          <cell r="J124">
            <v>998.757</v>
          </cell>
        </row>
        <row r="125">
          <cell r="F125">
            <v>4014.071</v>
          </cell>
          <cell r="H125">
            <v>3896.785</v>
          </cell>
          <cell r="J125">
            <v>990.144</v>
          </cell>
        </row>
        <row r="126">
          <cell r="F126">
            <v>4268.966</v>
          </cell>
          <cell r="H126">
            <v>4130.852000000001</v>
          </cell>
          <cell r="J126">
            <v>1062.867</v>
          </cell>
        </row>
        <row r="127">
          <cell r="F127">
            <v>3983.317</v>
          </cell>
          <cell r="H127">
            <v>3870.821</v>
          </cell>
          <cell r="J127">
            <v>981.386</v>
          </cell>
        </row>
        <row r="128">
          <cell r="F128">
            <v>4360.845</v>
          </cell>
          <cell r="H128">
            <v>4247.953</v>
          </cell>
          <cell r="J128">
            <v>1065.31</v>
          </cell>
        </row>
        <row r="129">
          <cell r="F129">
            <v>3631.531</v>
          </cell>
          <cell r="H129">
            <v>3581.134</v>
          </cell>
          <cell r="J129">
            <v>893.196</v>
          </cell>
        </row>
        <row r="130">
          <cell r="F130">
            <v>3885.111</v>
          </cell>
          <cell r="H130">
            <v>3835.145</v>
          </cell>
          <cell r="J130">
            <v>951.385</v>
          </cell>
        </row>
        <row r="131">
          <cell r="F131">
            <v>3396.807</v>
          </cell>
          <cell r="H131">
            <v>3357.2189999999996</v>
          </cell>
          <cell r="J131">
            <v>835.557</v>
          </cell>
        </row>
        <row r="132">
          <cell r="F132">
            <v>3667.979</v>
          </cell>
          <cell r="H132">
            <v>3626.176</v>
          </cell>
          <cell r="J132">
            <v>900.528</v>
          </cell>
        </row>
        <row r="133">
          <cell r="F133">
            <v>3573.095</v>
          </cell>
          <cell r="H133">
            <v>3531.576</v>
          </cell>
          <cell r="J133">
            <v>889.46</v>
          </cell>
        </row>
        <row r="134">
          <cell r="F134">
            <v>3493.604</v>
          </cell>
          <cell r="H134">
            <v>3454.6679999999997</v>
          </cell>
          <cell r="J134">
            <v>855.577</v>
          </cell>
        </row>
        <row r="135">
          <cell r="F135">
            <v>3565.825</v>
          </cell>
          <cell r="H135">
            <v>3518.026</v>
          </cell>
          <cell r="J135">
            <v>909.499</v>
          </cell>
        </row>
        <row r="136">
          <cell r="F136">
            <v>3528.811</v>
          </cell>
          <cell r="H136">
            <v>3409.3790000000004</v>
          </cell>
          <cell r="J136">
            <v>855.455</v>
          </cell>
        </row>
        <row r="137">
          <cell r="F137">
            <v>3857.683</v>
          </cell>
          <cell r="H137">
            <v>3728.11</v>
          </cell>
          <cell r="J137">
            <v>931.87</v>
          </cell>
        </row>
        <row r="138">
          <cell r="F138">
            <v>4131.364</v>
          </cell>
          <cell r="H138">
            <v>3999.0949999999993</v>
          </cell>
          <cell r="J138">
            <v>1007.503</v>
          </cell>
        </row>
        <row r="139">
          <cell r="F139">
            <v>3408.861</v>
          </cell>
          <cell r="H139">
            <v>3310.953</v>
          </cell>
          <cell r="J139">
            <v>841.062</v>
          </cell>
        </row>
        <row r="140">
          <cell r="F140">
            <v>3886.532</v>
          </cell>
          <cell r="H140">
            <v>3830.9950000000003</v>
          </cell>
          <cell r="J140">
            <v>1003.699</v>
          </cell>
        </row>
        <row r="141">
          <cell r="F141">
            <v>3852.922</v>
          </cell>
          <cell r="H141">
            <v>3730.76</v>
          </cell>
          <cell r="J141">
            <v>925.994</v>
          </cell>
        </row>
        <row r="142">
          <cell r="F142">
            <v>3861.173</v>
          </cell>
          <cell r="H142">
            <v>3730.147</v>
          </cell>
          <cell r="J142">
            <v>937.261</v>
          </cell>
        </row>
        <row r="143">
          <cell r="F143">
            <v>3719.277</v>
          </cell>
          <cell r="H143">
            <v>3594.692</v>
          </cell>
          <cell r="J143">
            <v>896.474</v>
          </cell>
        </row>
        <row r="144">
          <cell r="F144">
            <v>3670.139</v>
          </cell>
          <cell r="H144">
            <v>3544.762</v>
          </cell>
          <cell r="J144">
            <v>877.334</v>
          </cell>
        </row>
        <row r="145">
          <cell r="F145">
            <v>3695.793</v>
          </cell>
          <cell r="H145">
            <v>3581.03</v>
          </cell>
          <cell r="J145">
            <v>904.139</v>
          </cell>
        </row>
        <row r="146">
          <cell r="F146">
            <v>3648.033</v>
          </cell>
          <cell r="H146">
            <v>3539.886</v>
          </cell>
          <cell r="J146">
            <v>889.991</v>
          </cell>
        </row>
        <row r="147">
          <cell r="F147">
            <v>3777.618</v>
          </cell>
          <cell r="H147">
            <v>3656.852</v>
          </cell>
          <cell r="J147">
            <v>920.756</v>
          </cell>
        </row>
        <row r="148">
          <cell r="F148">
            <v>3640.895</v>
          </cell>
          <cell r="H148">
            <v>3533.041</v>
          </cell>
          <cell r="J148">
            <v>883.291</v>
          </cell>
        </row>
        <row r="149">
          <cell r="F149">
            <v>3921.814</v>
          </cell>
          <cell r="H149">
            <v>3796.3039999999996</v>
          </cell>
          <cell r="J149">
            <v>996.497</v>
          </cell>
        </row>
        <row r="150">
          <cell r="F150">
            <v>4377.459</v>
          </cell>
          <cell r="H150">
            <v>4250.425</v>
          </cell>
          <cell r="J150">
            <v>1082.89</v>
          </cell>
        </row>
        <row r="151">
          <cell r="F151">
            <v>3304.168</v>
          </cell>
          <cell r="H151">
            <v>3208.147</v>
          </cell>
          <cell r="J151">
            <v>817.389</v>
          </cell>
        </row>
        <row r="152">
          <cell r="F152">
            <v>4151.518</v>
          </cell>
          <cell r="H152">
            <v>4041.2980000000002</v>
          </cell>
          <cell r="J152">
            <v>1028.24625424</v>
          </cell>
        </row>
        <row r="153">
          <cell r="F153">
            <v>3915.016</v>
          </cell>
          <cell r="H153">
            <v>3801.891</v>
          </cell>
          <cell r="J153">
            <v>969.8645202399998</v>
          </cell>
        </row>
        <row r="154">
          <cell r="F154">
            <v>3833.492</v>
          </cell>
          <cell r="H154">
            <v>3770.893</v>
          </cell>
          <cell r="J154">
            <v>962.24075856</v>
          </cell>
        </row>
        <row r="155">
          <cell r="F155">
            <v>3706.703</v>
          </cell>
          <cell r="H155">
            <v>3598.063</v>
          </cell>
          <cell r="J155">
            <v>906.0053623599999</v>
          </cell>
        </row>
        <row r="156">
          <cell r="F156">
            <v>3637.951</v>
          </cell>
          <cell r="H156">
            <v>3525.5280000000002</v>
          </cell>
          <cell r="J156">
            <v>887.160741</v>
          </cell>
        </row>
        <row r="157">
          <cell r="F157">
            <v>3587.169</v>
          </cell>
          <cell r="H157">
            <v>3490.9539999999997</v>
          </cell>
          <cell r="J157">
            <v>878.4206756799998</v>
          </cell>
        </row>
        <row r="158">
          <cell r="F158">
            <v>3407.892</v>
          </cell>
          <cell r="H158">
            <v>3301.107</v>
          </cell>
          <cell r="J158">
            <v>829.983</v>
          </cell>
        </row>
        <row r="159">
          <cell r="F159">
            <v>3742.854</v>
          </cell>
          <cell r="H159">
            <v>3630.8149999999996</v>
          </cell>
          <cell r="J159">
            <v>916.85</v>
          </cell>
        </row>
        <row r="160">
          <cell r="F160">
            <v>3744.898</v>
          </cell>
          <cell r="H160">
            <v>3635.142</v>
          </cell>
          <cell r="J160">
            <v>915.9614569999999</v>
          </cell>
        </row>
        <row r="161">
          <cell r="F161">
            <v>3988.923</v>
          </cell>
          <cell r="H161">
            <v>3875.726</v>
          </cell>
          <cell r="J161">
            <v>976.8841499999999</v>
          </cell>
        </row>
        <row r="162">
          <cell r="F162">
            <v>4100.835</v>
          </cell>
          <cell r="H162">
            <v>4005.875</v>
          </cell>
          <cell r="J162">
            <v>1005.8787582</v>
          </cell>
        </row>
        <row r="163">
          <cell r="F163">
            <v>3507.091</v>
          </cell>
          <cell r="H163">
            <v>3430.667</v>
          </cell>
          <cell r="J163">
            <v>865.4268768</v>
          </cell>
        </row>
        <row r="164">
          <cell r="F164">
            <v>4125.412</v>
          </cell>
          <cell r="H164">
            <v>4024.688</v>
          </cell>
          <cell r="J164">
            <v>1016.287851</v>
          </cell>
        </row>
        <row r="165">
          <cell r="F165">
            <v>3835.524</v>
          </cell>
          <cell r="H165">
            <v>3736.68</v>
          </cell>
          <cell r="J165">
            <v>943.3005190000001</v>
          </cell>
        </row>
        <row r="166">
          <cell r="F166">
            <v>3732.94</v>
          </cell>
          <cell r="H166">
            <v>3639.781</v>
          </cell>
          <cell r="J166">
            <v>911.08</v>
          </cell>
        </row>
        <row r="167">
          <cell r="F167">
            <v>3533.301</v>
          </cell>
          <cell r="H167">
            <v>3441.561</v>
          </cell>
          <cell r="J167">
            <v>857.6</v>
          </cell>
        </row>
        <row r="168">
          <cell r="F168">
            <v>3555.351</v>
          </cell>
          <cell r="H168">
            <v>3471.037</v>
          </cell>
          <cell r="J168">
            <v>866.88</v>
          </cell>
        </row>
        <row r="169">
          <cell r="F169">
            <v>3596.221</v>
          </cell>
          <cell r="H169">
            <v>3502.334</v>
          </cell>
          <cell r="J169">
            <v>848.331</v>
          </cell>
        </row>
        <row r="170">
          <cell r="F170">
            <v>3546.11</v>
          </cell>
          <cell r="H170">
            <v>3457.643</v>
          </cell>
          <cell r="J170">
            <v>824.629</v>
          </cell>
        </row>
        <row r="171">
          <cell r="F171">
            <v>3729.916</v>
          </cell>
          <cell r="H171">
            <v>3639.937</v>
          </cell>
          <cell r="J171">
            <v>874.12</v>
          </cell>
        </row>
        <row r="172">
          <cell r="F172">
            <v>3713.643</v>
          </cell>
          <cell r="H172">
            <v>3625.627</v>
          </cell>
          <cell r="J172">
            <v>868.938</v>
          </cell>
        </row>
        <row r="173">
          <cell r="F173">
            <v>3962.549</v>
          </cell>
          <cell r="H173">
            <v>3853.939</v>
          </cell>
          <cell r="J173">
            <v>921.930826</v>
          </cell>
        </row>
      </sheetData>
      <sheetData sheetId="2">
        <row r="90">
          <cell r="F90">
            <v>448.804</v>
          </cell>
          <cell r="H90">
            <v>427.84</v>
          </cell>
          <cell r="J90">
            <v>119.074</v>
          </cell>
        </row>
        <row r="91">
          <cell r="F91">
            <v>411.462</v>
          </cell>
          <cell r="H91">
            <v>391.87</v>
          </cell>
          <cell r="J91">
            <v>109.655</v>
          </cell>
        </row>
        <row r="92">
          <cell r="F92">
            <v>487.537</v>
          </cell>
          <cell r="H92">
            <v>463.65999999999997</v>
          </cell>
          <cell r="J92">
            <v>128.765</v>
          </cell>
        </row>
        <row r="93">
          <cell r="F93">
            <v>455.049</v>
          </cell>
          <cell r="H93">
            <v>435.63</v>
          </cell>
          <cell r="J93">
            <v>121.787</v>
          </cell>
        </row>
        <row r="94">
          <cell r="F94">
            <v>446.293</v>
          </cell>
          <cell r="H94">
            <v>425.43</v>
          </cell>
          <cell r="J94">
            <v>121.039</v>
          </cell>
        </row>
        <row r="95">
          <cell r="F95">
            <v>438.467</v>
          </cell>
          <cell r="H95">
            <v>418.43</v>
          </cell>
          <cell r="J95">
            <v>116.885</v>
          </cell>
        </row>
        <row r="96">
          <cell r="F96">
            <v>450.112</v>
          </cell>
          <cell r="H96">
            <v>430.01000000000005</v>
          </cell>
          <cell r="J96">
            <v>120.093</v>
          </cell>
        </row>
        <row r="97">
          <cell r="F97">
            <v>461.154</v>
          </cell>
          <cell r="H97">
            <v>440.67</v>
          </cell>
          <cell r="J97">
            <v>124.045</v>
          </cell>
        </row>
        <row r="98">
          <cell r="F98">
            <v>443.703</v>
          </cell>
          <cell r="H98">
            <v>423.59</v>
          </cell>
          <cell r="J98">
            <v>123.222</v>
          </cell>
        </row>
        <row r="99">
          <cell r="F99">
            <v>449.341</v>
          </cell>
          <cell r="H99">
            <v>429.01</v>
          </cell>
          <cell r="J99">
            <v>123.984</v>
          </cell>
        </row>
        <row r="100">
          <cell r="F100">
            <v>419.72</v>
          </cell>
          <cell r="H100">
            <v>400.42</v>
          </cell>
          <cell r="J100">
            <v>113.994</v>
          </cell>
        </row>
        <row r="101">
          <cell r="F101">
            <v>454.684</v>
          </cell>
          <cell r="H101">
            <v>423.41</v>
          </cell>
          <cell r="J101">
            <v>121.543</v>
          </cell>
        </row>
        <row r="102">
          <cell r="F102">
            <v>473.976</v>
          </cell>
          <cell r="H102">
            <v>451.42</v>
          </cell>
          <cell r="J102">
            <v>121.543</v>
          </cell>
        </row>
        <row r="103">
          <cell r="F103">
            <v>437.036</v>
          </cell>
          <cell r="H103">
            <v>417.07</v>
          </cell>
          <cell r="J103">
            <v>121.544</v>
          </cell>
        </row>
        <row r="104">
          <cell r="F104">
            <v>474.232</v>
          </cell>
          <cell r="H104">
            <v>452.38000000000005</v>
          </cell>
          <cell r="J104">
            <v>130.576</v>
          </cell>
        </row>
        <row r="105">
          <cell r="F105">
            <v>436.29</v>
          </cell>
          <cell r="H105">
            <v>415.34000000000003</v>
          </cell>
          <cell r="J105">
            <v>120.822</v>
          </cell>
        </row>
        <row r="106">
          <cell r="F106">
            <v>478.206</v>
          </cell>
          <cell r="H106">
            <v>455.86</v>
          </cell>
          <cell r="J106">
            <v>139.525</v>
          </cell>
        </row>
        <row r="107">
          <cell r="F107">
            <v>454.699</v>
          </cell>
          <cell r="H107">
            <v>432.91</v>
          </cell>
          <cell r="J107">
            <v>133.952</v>
          </cell>
        </row>
        <row r="108">
          <cell r="F108">
            <v>446.891</v>
          </cell>
          <cell r="H108">
            <v>425.31</v>
          </cell>
          <cell r="J108">
            <v>130.311</v>
          </cell>
        </row>
        <row r="109">
          <cell r="F109">
            <v>469.017</v>
          </cell>
          <cell r="H109">
            <v>447.03</v>
          </cell>
          <cell r="J109">
            <v>135.558</v>
          </cell>
        </row>
        <row r="110">
          <cell r="F110">
            <v>455.757</v>
          </cell>
          <cell r="H110">
            <v>425.23</v>
          </cell>
          <cell r="J110">
            <v>127.413</v>
          </cell>
        </row>
        <row r="111">
          <cell r="F111">
            <v>469.653</v>
          </cell>
          <cell r="H111">
            <v>447.04</v>
          </cell>
          <cell r="J111">
            <v>132.767</v>
          </cell>
        </row>
        <row r="112">
          <cell r="F112">
            <v>453.369</v>
          </cell>
          <cell r="H112">
            <v>432.97</v>
          </cell>
          <cell r="J112">
            <v>129.076</v>
          </cell>
        </row>
        <row r="113">
          <cell r="F113">
            <v>467.074</v>
          </cell>
          <cell r="H113">
            <v>457</v>
          </cell>
          <cell r="J113">
            <v>122.966</v>
          </cell>
        </row>
        <row r="114">
          <cell r="F114">
            <v>467.744</v>
          </cell>
          <cell r="H114">
            <v>436.61</v>
          </cell>
          <cell r="J114">
            <v>130.162</v>
          </cell>
        </row>
        <row r="115">
          <cell r="F115">
            <v>436.374</v>
          </cell>
          <cell r="H115">
            <v>415.78000000000003</v>
          </cell>
          <cell r="J115">
            <v>124.954</v>
          </cell>
        </row>
        <row r="116">
          <cell r="F116">
            <v>442.06</v>
          </cell>
          <cell r="H116">
            <v>421.5</v>
          </cell>
          <cell r="J116">
            <v>126.733</v>
          </cell>
        </row>
        <row r="117">
          <cell r="F117">
            <v>431.89</v>
          </cell>
          <cell r="H117">
            <v>411.57</v>
          </cell>
          <cell r="J117">
            <v>122.35</v>
          </cell>
        </row>
        <row r="118">
          <cell r="F118">
            <v>459.389</v>
          </cell>
          <cell r="H118">
            <v>437.1</v>
          </cell>
          <cell r="J118">
            <v>128.247</v>
          </cell>
        </row>
        <row r="119">
          <cell r="F119">
            <v>420.937</v>
          </cell>
          <cell r="H119">
            <v>399.98</v>
          </cell>
          <cell r="J119">
            <v>116.655</v>
          </cell>
        </row>
        <row r="120">
          <cell r="F120">
            <v>412.677</v>
          </cell>
          <cell r="H120">
            <v>391.83000000000004</v>
          </cell>
          <cell r="J120">
            <v>116.172</v>
          </cell>
        </row>
        <row r="121">
          <cell r="F121">
            <v>460.325</v>
          </cell>
          <cell r="H121">
            <v>438.95</v>
          </cell>
          <cell r="J121">
            <v>127.634</v>
          </cell>
        </row>
        <row r="122">
          <cell r="F122">
            <v>405.401</v>
          </cell>
          <cell r="H122">
            <v>387.12</v>
          </cell>
          <cell r="J122">
            <v>111.827</v>
          </cell>
        </row>
        <row r="123">
          <cell r="F123">
            <v>436.228</v>
          </cell>
          <cell r="H123">
            <v>416.15000000000003</v>
          </cell>
          <cell r="J123">
            <v>120.912</v>
          </cell>
        </row>
        <row r="124">
          <cell r="F124">
            <v>405.303</v>
          </cell>
          <cell r="H124">
            <v>386.49</v>
          </cell>
          <cell r="J124">
            <v>112.053</v>
          </cell>
        </row>
        <row r="125">
          <cell r="F125">
            <v>435.641</v>
          </cell>
          <cell r="H125">
            <v>394.42</v>
          </cell>
          <cell r="J125">
            <v>117.393</v>
          </cell>
        </row>
        <row r="126">
          <cell r="F126">
            <v>386.802</v>
          </cell>
          <cell r="H126">
            <v>368.82000000000005</v>
          </cell>
          <cell r="J126">
            <v>113.67</v>
          </cell>
        </row>
        <row r="127">
          <cell r="F127">
            <v>409.998</v>
          </cell>
          <cell r="H127">
            <v>388.21</v>
          </cell>
          <cell r="J127">
            <v>105.427</v>
          </cell>
        </row>
        <row r="128">
          <cell r="F128">
            <v>423.573</v>
          </cell>
          <cell r="H128">
            <v>403.27</v>
          </cell>
          <cell r="J128">
            <v>115.363</v>
          </cell>
        </row>
        <row r="129">
          <cell r="F129">
            <v>393.965</v>
          </cell>
          <cell r="H129">
            <v>374.95</v>
          </cell>
          <cell r="J129">
            <v>107.921</v>
          </cell>
        </row>
        <row r="130">
          <cell r="F130">
            <v>417.71</v>
          </cell>
          <cell r="H130">
            <v>397.97999999999996</v>
          </cell>
          <cell r="J130">
            <v>125.005</v>
          </cell>
        </row>
        <row r="131">
          <cell r="F131">
            <v>387.516</v>
          </cell>
          <cell r="H131">
            <v>369.22</v>
          </cell>
          <cell r="J131">
            <v>110.279</v>
          </cell>
        </row>
        <row r="132">
          <cell r="F132">
            <v>417.977</v>
          </cell>
          <cell r="H132">
            <v>398.89</v>
          </cell>
          <cell r="J132">
            <v>114.606</v>
          </cell>
        </row>
        <row r="133">
          <cell r="F133">
            <v>423.183</v>
          </cell>
          <cell r="H133">
            <v>403.01</v>
          </cell>
          <cell r="J133">
            <v>116.131</v>
          </cell>
        </row>
        <row r="134">
          <cell r="F134">
            <v>410.744</v>
          </cell>
          <cell r="H134">
            <v>391.74</v>
          </cell>
          <cell r="J134">
            <v>111.185</v>
          </cell>
        </row>
        <row r="135">
          <cell r="F135">
            <v>413.738</v>
          </cell>
          <cell r="H135">
            <v>394.43</v>
          </cell>
          <cell r="J135">
            <v>113.366</v>
          </cell>
        </row>
        <row r="136">
          <cell r="F136">
            <v>403.621</v>
          </cell>
          <cell r="H136">
            <v>384.53</v>
          </cell>
          <cell r="J136">
            <v>110.307</v>
          </cell>
        </row>
        <row r="137">
          <cell r="F137">
            <v>427.228</v>
          </cell>
          <cell r="H137">
            <v>406.81</v>
          </cell>
          <cell r="J137">
            <v>118.628</v>
          </cell>
        </row>
        <row r="138">
          <cell r="F138">
            <v>441.031</v>
          </cell>
          <cell r="H138">
            <v>419.66</v>
          </cell>
          <cell r="J138">
            <v>122.047</v>
          </cell>
        </row>
        <row r="139">
          <cell r="F139">
            <v>308.713</v>
          </cell>
          <cell r="H139">
            <v>291.83000000000004</v>
          </cell>
          <cell r="J139">
            <v>84.723</v>
          </cell>
        </row>
        <row r="140">
          <cell r="F140">
            <v>414.079</v>
          </cell>
          <cell r="H140">
            <v>393.06</v>
          </cell>
          <cell r="J140">
            <v>114.499</v>
          </cell>
        </row>
        <row r="141">
          <cell r="F141">
            <v>392.722</v>
          </cell>
          <cell r="H141">
            <v>372.57</v>
          </cell>
          <cell r="J141">
            <v>109.964</v>
          </cell>
        </row>
        <row r="142">
          <cell r="F142">
            <v>396.344</v>
          </cell>
          <cell r="H142">
            <v>382.512</v>
          </cell>
          <cell r="J142">
            <v>125.223</v>
          </cell>
        </row>
        <row r="143">
          <cell r="F143">
            <v>403.046</v>
          </cell>
          <cell r="H143">
            <v>383.085</v>
          </cell>
          <cell r="J143">
            <v>104.523</v>
          </cell>
        </row>
        <row r="144">
          <cell r="F144">
            <v>432.465</v>
          </cell>
          <cell r="H144">
            <v>411.602</v>
          </cell>
          <cell r="J144">
            <v>110.998</v>
          </cell>
        </row>
        <row r="145">
          <cell r="F145">
            <v>430.127</v>
          </cell>
          <cell r="H145">
            <v>409.954</v>
          </cell>
          <cell r="J145">
            <v>110.253</v>
          </cell>
        </row>
        <row r="146">
          <cell r="F146">
            <v>423.154</v>
          </cell>
          <cell r="H146">
            <v>403.652</v>
          </cell>
          <cell r="J146">
            <v>108.188</v>
          </cell>
        </row>
        <row r="147">
          <cell r="F147">
            <v>426.885</v>
          </cell>
          <cell r="H147">
            <v>422.16499999999996</v>
          </cell>
          <cell r="J147">
            <v>111.32</v>
          </cell>
        </row>
        <row r="148">
          <cell r="F148">
            <v>387.153</v>
          </cell>
          <cell r="H148">
            <v>382.896</v>
          </cell>
          <cell r="J148">
            <v>101.401</v>
          </cell>
        </row>
        <row r="149">
          <cell r="F149">
            <v>414.029</v>
          </cell>
          <cell r="H149">
            <v>409.509</v>
          </cell>
          <cell r="J149">
            <v>110.358</v>
          </cell>
        </row>
        <row r="150">
          <cell r="F150">
            <v>410.8816000000001</v>
          </cell>
          <cell r="H150">
            <v>404.6416000000001</v>
          </cell>
          <cell r="J150">
            <v>107.674</v>
          </cell>
        </row>
        <row r="151">
          <cell r="F151">
            <v>364.8081999999997</v>
          </cell>
          <cell r="H151">
            <v>359.21619999999973</v>
          </cell>
          <cell r="J151">
            <v>95.98736099999999</v>
          </cell>
        </row>
        <row r="152">
          <cell r="F152">
            <v>422.5597000000004</v>
          </cell>
          <cell r="H152">
            <v>413.91970000000043</v>
          </cell>
          <cell r="J152">
            <v>110.254</v>
          </cell>
        </row>
        <row r="153">
          <cell r="F153">
            <v>407.494</v>
          </cell>
          <cell r="H153">
            <v>400.294</v>
          </cell>
          <cell r="J153">
            <v>105.668</v>
          </cell>
        </row>
        <row r="154">
          <cell r="F154">
            <v>443.1397999999998</v>
          </cell>
          <cell r="H154">
            <v>435.85979999999984</v>
          </cell>
          <cell r="J154">
            <v>115.61</v>
          </cell>
        </row>
        <row r="155">
          <cell r="F155">
            <v>394.2084000000004</v>
          </cell>
          <cell r="H155">
            <v>389.3284000000004</v>
          </cell>
          <cell r="J155">
            <v>102.916</v>
          </cell>
        </row>
        <row r="156">
          <cell r="F156">
            <v>401.4269999999995</v>
          </cell>
          <cell r="H156">
            <v>397.50699999999955</v>
          </cell>
          <cell r="J156">
            <v>104.81073230000001</v>
          </cell>
        </row>
        <row r="157">
          <cell r="F157">
            <v>409.2356000000001</v>
          </cell>
          <cell r="H157">
            <v>402.9956000000001</v>
          </cell>
          <cell r="J157">
            <v>106.68150886000001</v>
          </cell>
        </row>
        <row r="158">
          <cell r="F158">
            <v>400.668</v>
          </cell>
          <cell r="H158">
            <v>394.108</v>
          </cell>
          <cell r="J158">
            <v>106.76911724</v>
          </cell>
        </row>
        <row r="159">
          <cell r="F159">
            <v>422.147</v>
          </cell>
          <cell r="H159">
            <v>415.827</v>
          </cell>
          <cell r="J159">
            <v>111.92656038000001</v>
          </cell>
        </row>
        <row r="160">
          <cell r="F160">
            <v>395.1883999999999</v>
          </cell>
          <cell r="H160">
            <v>388.1483999999999</v>
          </cell>
          <cell r="J160">
            <v>103.33778242</v>
          </cell>
        </row>
        <row r="161">
          <cell r="F161">
            <v>427.9346000000001</v>
          </cell>
          <cell r="H161">
            <v>420.8146000000001</v>
          </cell>
          <cell r="J161">
            <v>117.287119</v>
          </cell>
        </row>
        <row r="162">
          <cell r="F162">
            <v>434.6072000000002</v>
          </cell>
          <cell r="H162">
            <v>427.7272000000002</v>
          </cell>
          <cell r="J162">
            <v>118.90129844</v>
          </cell>
        </row>
        <row r="163">
          <cell r="F163">
            <v>368.54599999999954</v>
          </cell>
          <cell r="H163">
            <v>363.34599999999955</v>
          </cell>
          <cell r="J163">
            <v>100.16129925999999</v>
          </cell>
        </row>
        <row r="164">
          <cell r="F164">
            <v>428.6882999999998</v>
          </cell>
          <cell r="H164">
            <v>422.20829999999984</v>
          </cell>
          <cell r="J164">
            <v>116.26682947999998</v>
          </cell>
        </row>
        <row r="165">
          <cell r="F165">
            <v>403.8089000000004</v>
          </cell>
          <cell r="H165">
            <v>397.5689000000004</v>
          </cell>
          <cell r="J165">
            <v>102.64360662</v>
          </cell>
        </row>
        <row r="166">
          <cell r="F166">
            <v>419.214</v>
          </cell>
          <cell r="H166">
            <v>412.894</v>
          </cell>
          <cell r="J166">
            <v>120.063</v>
          </cell>
        </row>
        <row r="167">
          <cell r="F167">
            <v>419.214</v>
          </cell>
          <cell r="H167">
            <v>412.894</v>
          </cell>
          <cell r="J167">
            <v>100.047</v>
          </cell>
        </row>
        <row r="168">
          <cell r="F168">
            <v>419.214</v>
          </cell>
          <cell r="H168">
            <v>412.894</v>
          </cell>
          <cell r="J168">
            <v>102.558</v>
          </cell>
        </row>
        <row r="169">
          <cell r="F169">
            <v>419.214</v>
          </cell>
          <cell r="H169">
            <v>412.894</v>
          </cell>
          <cell r="J169">
            <v>103.069</v>
          </cell>
        </row>
        <row r="170">
          <cell r="F170">
            <v>419.214</v>
          </cell>
          <cell r="H170">
            <v>412.894</v>
          </cell>
          <cell r="J170">
            <v>101.644</v>
          </cell>
        </row>
        <row r="171">
          <cell r="F171">
            <v>419.214</v>
          </cell>
          <cell r="H171">
            <v>412.894</v>
          </cell>
          <cell r="J171">
            <v>108.429</v>
          </cell>
        </row>
        <row r="172">
          <cell r="F172">
            <v>419.214</v>
          </cell>
          <cell r="H172">
            <v>412.894</v>
          </cell>
          <cell r="J172">
            <v>104.051</v>
          </cell>
        </row>
        <row r="173">
          <cell r="F173">
            <v>427.56330000000077</v>
          </cell>
          <cell r="H173">
            <v>420.44330000000076</v>
          </cell>
          <cell r="J173">
            <v>108.47218918000002</v>
          </cell>
        </row>
      </sheetData>
      <sheetData sheetId="3">
        <row r="90">
          <cell r="F90">
            <v>131.428</v>
          </cell>
          <cell r="H90">
            <v>126.096</v>
          </cell>
          <cell r="J90">
            <v>35.189</v>
          </cell>
        </row>
        <row r="91">
          <cell r="F91">
            <v>114.791</v>
          </cell>
          <cell r="H91">
            <v>110.868</v>
          </cell>
          <cell r="J91">
            <v>31.117</v>
          </cell>
        </row>
        <row r="92">
          <cell r="F92">
            <v>141.274</v>
          </cell>
          <cell r="H92">
            <v>136.476</v>
          </cell>
          <cell r="J92">
            <v>39.002</v>
          </cell>
        </row>
        <row r="93">
          <cell r="F93">
            <v>135.624</v>
          </cell>
          <cell r="H93">
            <v>130.956</v>
          </cell>
          <cell r="J93">
            <v>37.169</v>
          </cell>
        </row>
        <row r="94">
          <cell r="F94">
            <v>155.411</v>
          </cell>
          <cell r="H94">
            <v>149.772</v>
          </cell>
          <cell r="J94">
            <v>41.232</v>
          </cell>
        </row>
        <row r="95">
          <cell r="F95">
            <v>179.053</v>
          </cell>
          <cell r="H95">
            <v>126.372</v>
          </cell>
          <cell r="J95">
            <v>35.459</v>
          </cell>
        </row>
        <row r="96">
          <cell r="F96">
            <v>132.738</v>
          </cell>
          <cell r="H96">
            <v>124.38</v>
          </cell>
          <cell r="J96">
            <v>35.244</v>
          </cell>
        </row>
        <row r="97">
          <cell r="F97">
            <v>134.861</v>
          </cell>
          <cell r="H97">
            <v>129.21599999999998</v>
          </cell>
          <cell r="J97">
            <v>36.133</v>
          </cell>
        </row>
        <row r="98">
          <cell r="F98">
            <v>128.175</v>
          </cell>
          <cell r="H98">
            <v>122.86800000000001</v>
          </cell>
          <cell r="J98">
            <v>34.818</v>
          </cell>
        </row>
        <row r="99">
          <cell r="F99">
            <v>138.164</v>
          </cell>
          <cell r="H99">
            <v>132.23999999999998</v>
          </cell>
          <cell r="J99">
            <v>37.606</v>
          </cell>
        </row>
        <row r="100">
          <cell r="F100">
            <v>127.824</v>
          </cell>
          <cell r="H100">
            <v>122.592</v>
          </cell>
          <cell r="J100">
            <v>35.636</v>
          </cell>
        </row>
        <row r="101">
          <cell r="F101">
            <v>138.993</v>
          </cell>
          <cell r="H101">
            <v>133.09199999999998</v>
          </cell>
          <cell r="J101">
            <v>37.793</v>
          </cell>
        </row>
        <row r="102">
          <cell r="F102">
            <v>132.08</v>
          </cell>
          <cell r="H102">
            <v>126.18</v>
          </cell>
          <cell r="J102">
            <v>36.798</v>
          </cell>
        </row>
        <row r="103">
          <cell r="F103">
            <v>126.621</v>
          </cell>
          <cell r="H103">
            <v>121.404</v>
          </cell>
          <cell r="J103">
            <v>35.027</v>
          </cell>
        </row>
        <row r="104">
          <cell r="F104">
            <v>143.972</v>
          </cell>
          <cell r="H104">
            <v>137.65200000000002</v>
          </cell>
          <cell r="J104">
            <v>38.88</v>
          </cell>
        </row>
        <row r="105">
          <cell r="F105">
            <v>135.434</v>
          </cell>
          <cell r="H105">
            <v>129.624</v>
          </cell>
          <cell r="J105">
            <v>36.699</v>
          </cell>
        </row>
        <row r="106">
          <cell r="F106">
            <v>135.539</v>
          </cell>
          <cell r="H106">
            <v>131.232</v>
          </cell>
          <cell r="J106">
            <v>37.788</v>
          </cell>
        </row>
        <row r="107">
          <cell r="F107">
            <v>132.2</v>
          </cell>
          <cell r="H107">
            <v>126.85199999999999</v>
          </cell>
          <cell r="J107">
            <v>36.129</v>
          </cell>
        </row>
        <row r="108">
          <cell r="F108">
            <v>134.264</v>
          </cell>
          <cell r="H108">
            <v>128.08800000000002</v>
          </cell>
          <cell r="J108">
            <v>36.289</v>
          </cell>
        </row>
        <row r="109">
          <cell r="F109">
            <v>131.813</v>
          </cell>
          <cell r="H109">
            <v>126.26399999999998</v>
          </cell>
          <cell r="J109">
            <v>36.051</v>
          </cell>
        </row>
        <row r="110">
          <cell r="F110">
            <v>130.727</v>
          </cell>
          <cell r="H110">
            <v>126.072</v>
          </cell>
          <cell r="J110">
            <v>36.228</v>
          </cell>
        </row>
        <row r="111">
          <cell r="F111">
            <v>136.615</v>
          </cell>
          <cell r="H111">
            <v>130.452</v>
          </cell>
          <cell r="J111">
            <v>38.028</v>
          </cell>
        </row>
        <row r="112">
          <cell r="F112">
            <v>128.201</v>
          </cell>
          <cell r="H112">
            <v>122.916</v>
          </cell>
          <cell r="J112">
            <v>36.236</v>
          </cell>
        </row>
        <row r="113">
          <cell r="F113">
            <v>135.61</v>
          </cell>
          <cell r="H113">
            <v>129.828</v>
          </cell>
          <cell r="J113">
            <v>37.517</v>
          </cell>
        </row>
        <row r="114">
          <cell r="F114">
            <v>136.068</v>
          </cell>
          <cell r="H114">
            <v>131.388</v>
          </cell>
          <cell r="J114">
            <v>38.555</v>
          </cell>
        </row>
        <row r="115">
          <cell r="F115">
            <v>127.725</v>
          </cell>
          <cell r="H115">
            <v>122.32799999999999</v>
          </cell>
          <cell r="J115">
            <v>35.43</v>
          </cell>
        </row>
        <row r="116">
          <cell r="F116">
            <v>135.074</v>
          </cell>
          <cell r="H116">
            <v>130.38000000000002</v>
          </cell>
          <cell r="J116">
            <v>35.651</v>
          </cell>
        </row>
        <row r="117">
          <cell r="F117">
            <v>124.896</v>
          </cell>
          <cell r="H117">
            <v>123.899</v>
          </cell>
          <cell r="J117">
            <v>37.383</v>
          </cell>
        </row>
        <row r="118">
          <cell r="F118">
            <v>118.599</v>
          </cell>
          <cell r="H118">
            <v>116.988</v>
          </cell>
          <cell r="J118">
            <v>36.014</v>
          </cell>
        </row>
        <row r="119">
          <cell r="F119">
            <v>116.283</v>
          </cell>
          <cell r="H119">
            <v>114.672</v>
          </cell>
          <cell r="J119">
            <v>34.009</v>
          </cell>
        </row>
        <row r="120">
          <cell r="F120">
            <v>114.468</v>
          </cell>
          <cell r="H120">
            <v>114.048</v>
          </cell>
          <cell r="J120">
            <v>35.067</v>
          </cell>
        </row>
        <row r="121">
          <cell r="F121">
            <v>126.24</v>
          </cell>
          <cell r="H121">
            <v>120.893</v>
          </cell>
          <cell r="J121">
            <v>35.901</v>
          </cell>
        </row>
        <row r="122">
          <cell r="F122">
            <v>108.624</v>
          </cell>
          <cell r="H122">
            <v>102.68799999999999</v>
          </cell>
          <cell r="J122">
            <v>34.62</v>
          </cell>
        </row>
        <row r="123">
          <cell r="F123">
            <v>112.567</v>
          </cell>
          <cell r="H123">
            <v>110.35199999999999</v>
          </cell>
          <cell r="J123">
            <v>34.77</v>
          </cell>
        </row>
        <row r="124">
          <cell r="F124">
            <v>110.184</v>
          </cell>
          <cell r="H124">
            <v>109.452</v>
          </cell>
          <cell r="J124">
            <v>33.254</v>
          </cell>
        </row>
        <row r="125">
          <cell r="F125">
            <v>119.514</v>
          </cell>
          <cell r="H125">
            <v>118.814</v>
          </cell>
          <cell r="J125">
            <v>35.857</v>
          </cell>
        </row>
        <row r="126">
          <cell r="F126">
            <v>114.859</v>
          </cell>
          <cell r="H126">
            <v>112.848</v>
          </cell>
          <cell r="J126">
            <v>35.252</v>
          </cell>
        </row>
        <row r="127">
          <cell r="F127">
            <v>109.124</v>
          </cell>
          <cell r="H127">
            <v>107.1</v>
          </cell>
          <cell r="J127">
            <v>32.8</v>
          </cell>
        </row>
        <row r="128">
          <cell r="F128">
            <v>124.817</v>
          </cell>
          <cell r="H128">
            <v>121.94399999999999</v>
          </cell>
          <cell r="J128">
            <v>36.437</v>
          </cell>
        </row>
        <row r="129">
          <cell r="F129">
            <v>113.663</v>
          </cell>
          <cell r="H129">
            <v>110.01599999999999</v>
          </cell>
          <cell r="J129">
            <v>32.905</v>
          </cell>
        </row>
        <row r="130">
          <cell r="F130">
            <v>130.41</v>
          </cell>
          <cell r="H130">
            <v>127.65599999999999</v>
          </cell>
          <cell r="J130">
            <v>36.439</v>
          </cell>
        </row>
        <row r="131">
          <cell r="F131">
            <v>113.212</v>
          </cell>
          <cell r="H131">
            <v>110.052</v>
          </cell>
          <cell r="J131">
            <v>30.975</v>
          </cell>
        </row>
        <row r="132">
          <cell r="F132">
            <v>119.116</v>
          </cell>
          <cell r="H132">
            <v>115.344</v>
          </cell>
          <cell r="J132">
            <v>32.982</v>
          </cell>
        </row>
        <row r="133">
          <cell r="F133">
            <v>117.656</v>
          </cell>
          <cell r="H133">
            <v>112.44000000000001</v>
          </cell>
          <cell r="J133">
            <v>30.999</v>
          </cell>
        </row>
        <row r="134">
          <cell r="F134">
            <v>114.944</v>
          </cell>
          <cell r="H134">
            <v>109.392</v>
          </cell>
          <cell r="J134">
            <v>28.979</v>
          </cell>
        </row>
        <row r="135">
          <cell r="F135">
            <v>120.031</v>
          </cell>
          <cell r="H135">
            <v>115.38000000000001</v>
          </cell>
          <cell r="J135">
            <v>31.038</v>
          </cell>
        </row>
        <row r="136">
          <cell r="F136">
            <v>114.188</v>
          </cell>
          <cell r="H136">
            <v>109.98</v>
          </cell>
          <cell r="J136">
            <v>30.476</v>
          </cell>
        </row>
        <row r="137">
          <cell r="F137">
            <v>118.064</v>
          </cell>
          <cell r="H137">
            <v>113.69999999999999</v>
          </cell>
          <cell r="J137">
            <v>31.026</v>
          </cell>
        </row>
        <row r="138">
          <cell r="F138">
            <v>125.708</v>
          </cell>
          <cell r="H138">
            <v>120.624</v>
          </cell>
          <cell r="J138">
            <v>34.641</v>
          </cell>
        </row>
        <row r="139">
          <cell r="F139">
            <v>94.233</v>
          </cell>
          <cell r="H139">
            <v>90.78</v>
          </cell>
          <cell r="J139">
            <v>26.198</v>
          </cell>
        </row>
        <row r="140">
          <cell r="F140">
            <v>126.521</v>
          </cell>
          <cell r="H140">
            <v>121.5</v>
          </cell>
          <cell r="J140">
            <v>34.349</v>
          </cell>
        </row>
        <row r="141">
          <cell r="F141">
            <v>120.483</v>
          </cell>
          <cell r="H141">
            <v>115.608</v>
          </cell>
          <cell r="J141">
            <v>33.208</v>
          </cell>
        </row>
        <row r="142">
          <cell r="F142">
            <v>127.827</v>
          </cell>
          <cell r="H142">
            <v>122.03999999999999</v>
          </cell>
          <cell r="J142">
            <v>33.343</v>
          </cell>
        </row>
        <row r="143">
          <cell r="F143">
            <v>121.858</v>
          </cell>
          <cell r="H143">
            <v>116.28</v>
          </cell>
          <cell r="J143">
            <v>32.202</v>
          </cell>
        </row>
        <row r="144">
          <cell r="F144">
            <v>125.071</v>
          </cell>
          <cell r="H144">
            <v>119.652</v>
          </cell>
          <cell r="J144">
            <v>34.029</v>
          </cell>
        </row>
        <row r="145">
          <cell r="F145">
            <v>123.903</v>
          </cell>
          <cell r="H145">
            <v>118.62</v>
          </cell>
          <cell r="J145">
            <v>32.348</v>
          </cell>
        </row>
        <row r="146">
          <cell r="F146">
            <v>121.757</v>
          </cell>
          <cell r="H146">
            <v>117.144</v>
          </cell>
          <cell r="J146">
            <v>33.167</v>
          </cell>
        </row>
        <row r="147">
          <cell r="F147">
            <v>129.837</v>
          </cell>
          <cell r="H147">
            <v>124.692</v>
          </cell>
          <cell r="J147">
            <v>34.775</v>
          </cell>
        </row>
        <row r="148">
          <cell r="F148">
            <v>121.594</v>
          </cell>
          <cell r="H148">
            <v>116.68799999999999</v>
          </cell>
          <cell r="J148">
            <v>32.889</v>
          </cell>
        </row>
        <row r="149">
          <cell r="F149">
            <v>125.152</v>
          </cell>
          <cell r="H149">
            <v>120.336</v>
          </cell>
          <cell r="J149">
            <v>34.101</v>
          </cell>
        </row>
        <row r="150">
          <cell r="F150">
            <v>112.453</v>
          </cell>
          <cell r="H150">
            <v>110.64</v>
          </cell>
          <cell r="J150">
            <v>29.623</v>
          </cell>
        </row>
        <row r="151">
          <cell r="F151">
            <v>106.539</v>
          </cell>
          <cell r="H151">
            <v>104.76</v>
          </cell>
          <cell r="J151">
            <v>28.029564333368633</v>
          </cell>
        </row>
        <row r="152">
          <cell r="F152">
            <v>125.323</v>
          </cell>
          <cell r="H152">
            <v>123.252</v>
          </cell>
          <cell r="J152">
            <v>34.349</v>
          </cell>
        </row>
        <row r="153">
          <cell r="F153">
            <v>119.6</v>
          </cell>
          <cell r="H153">
            <v>117.744</v>
          </cell>
          <cell r="J153">
            <v>33.208</v>
          </cell>
        </row>
        <row r="154">
          <cell r="F154">
            <v>122.258</v>
          </cell>
          <cell r="H154">
            <v>120.492</v>
          </cell>
          <cell r="J154">
            <v>34.18960806946945</v>
          </cell>
        </row>
        <row r="155">
          <cell r="F155">
            <v>115.028</v>
          </cell>
          <cell r="H155">
            <v>113.292</v>
          </cell>
          <cell r="J155">
            <v>32.11371915704755</v>
          </cell>
        </row>
        <row r="156">
          <cell r="F156">
            <v>119.431</v>
          </cell>
          <cell r="H156">
            <v>117.576</v>
          </cell>
          <cell r="J156">
            <v>32.47643587842846</v>
          </cell>
        </row>
        <row r="157">
          <cell r="F157">
            <v>120.021</v>
          </cell>
          <cell r="H157">
            <v>117.984</v>
          </cell>
          <cell r="J157">
            <v>32.54102816901408</v>
          </cell>
        </row>
        <row r="158">
          <cell r="F158">
            <v>112.547</v>
          </cell>
          <cell r="H158">
            <v>110.892</v>
          </cell>
          <cell r="J158">
            <v>30.756</v>
          </cell>
        </row>
        <row r="159">
          <cell r="F159">
            <v>117.064</v>
          </cell>
          <cell r="H159">
            <v>115.26</v>
          </cell>
          <cell r="J159">
            <v>31.519</v>
          </cell>
        </row>
        <row r="160">
          <cell r="F160">
            <v>110.625</v>
          </cell>
          <cell r="H160">
            <v>108.864</v>
          </cell>
          <cell r="J160">
            <v>29.781367467965687</v>
          </cell>
        </row>
        <row r="161">
          <cell r="F161">
            <v>117.34</v>
          </cell>
          <cell r="H161">
            <v>115.584</v>
          </cell>
          <cell r="J161">
            <v>32.28385830774119</v>
          </cell>
        </row>
        <row r="162">
          <cell r="F162">
            <v>119.987</v>
          </cell>
          <cell r="H162">
            <v>117.984</v>
          </cell>
          <cell r="J162">
            <v>31.95127184157577</v>
          </cell>
        </row>
        <row r="163">
          <cell r="F163">
            <v>105.853</v>
          </cell>
          <cell r="H163">
            <v>104.28</v>
          </cell>
          <cell r="J163">
            <v>29.38013300857778</v>
          </cell>
        </row>
        <row r="164">
          <cell r="F164">
            <v>120.868</v>
          </cell>
          <cell r="H164">
            <v>118.848</v>
          </cell>
          <cell r="J164">
            <v>33.91145070422534</v>
          </cell>
        </row>
        <row r="165">
          <cell r="F165">
            <v>116.749</v>
          </cell>
          <cell r="H165">
            <v>115.176</v>
          </cell>
          <cell r="J165">
            <v>32.20112390130255</v>
          </cell>
        </row>
        <row r="166">
          <cell r="F166">
            <v>133.43</v>
          </cell>
          <cell r="H166">
            <v>131.136</v>
          </cell>
          <cell r="J166">
            <v>36.075</v>
          </cell>
        </row>
        <row r="167">
          <cell r="F167">
            <v>107.369</v>
          </cell>
          <cell r="H167">
            <v>105.54</v>
          </cell>
          <cell r="J167">
            <v>28.259</v>
          </cell>
        </row>
        <row r="168">
          <cell r="F168">
            <v>112.172</v>
          </cell>
          <cell r="H168">
            <v>110.268</v>
          </cell>
          <cell r="J168">
            <v>29.353</v>
          </cell>
        </row>
        <row r="169">
          <cell r="F169">
            <v>117.919</v>
          </cell>
          <cell r="H169">
            <v>115.957</v>
          </cell>
          <cell r="J169">
            <v>32.376</v>
          </cell>
        </row>
        <row r="170">
          <cell r="F170">
            <v>103.674</v>
          </cell>
          <cell r="H170">
            <v>101.941</v>
          </cell>
          <cell r="J170">
            <v>28.703</v>
          </cell>
        </row>
        <row r="171">
          <cell r="F171">
            <v>120.968</v>
          </cell>
          <cell r="H171">
            <v>119.038</v>
          </cell>
          <cell r="J171">
            <v>31.241</v>
          </cell>
        </row>
        <row r="172">
          <cell r="F172">
            <v>113.85</v>
          </cell>
          <cell r="H172">
            <v>111.95</v>
          </cell>
          <cell r="J172">
            <v>31.731</v>
          </cell>
        </row>
        <row r="173">
          <cell r="F173">
            <v>124.244</v>
          </cell>
          <cell r="H173">
            <v>122.209</v>
          </cell>
          <cell r="J173">
            <v>34.24059282007836</v>
          </cell>
        </row>
      </sheetData>
      <sheetData sheetId="4">
        <row r="89">
          <cell r="F89">
            <v>91.691</v>
          </cell>
          <cell r="H89">
            <v>90.756</v>
          </cell>
          <cell r="J89">
            <v>25.36</v>
          </cell>
        </row>
        <row r="90">
          <cell r="F90">
            <v>81.37</v>
          </cell>
          <cell r="H90">
            <v>77.07600000000001</v>
          </cell>
          <cell r="J90">
            <v>22.143</v>
          </cell>
        </row>
        <row r="91">
          <cell r="F91">
            <v>106.638</v>
          </cell>
          <cell r="H91">
            <v>96.444</v>
          </cell>
          <cell r="J91">
            <v>27.475</v>
          </cell>
        </row>
        <row r="92">
          <cell r="F92">
            <v>94.146</v>
          </cell>
          <cell r="H92">
            <v>91.656</v>
          </cell>
          <cell r="J92">
            <v>25.508</v>
          </cell>
        </row>
        <row r="93">
          <cell r="F93">
            <v>94.147</v>
          </cell>
          <cell r="H93">
            <v>91.82400000000001</v>
          </cell>
          <cell r="J93">
            <v>25.832</v>
          </cell>
        </row>
        <row r="94">
          <cell r="F94">
            <v>95.673</v>
          </cell>
          <cell r="H94">
            <v>87.42</v>
          </cell>
          <cell r="J94">
            <v>24.557</v>
          </cell>
        </row>
        <row r="95">
          <cell r="F95">
            <v>100.371</v>
          </cell>
          <cell r="H95">
            <v>94.056</v>
          </cell>
          <cell r="J95">
            <v>27.124</v>
          </cell>
        </row>
        <row r="96">
          <cell r="F96">
            <v>98.378</v>
          </cell>
          <cell r="H96">
            <v>94.14</v>
          </cell>
          <cell r="J96">
            <v>25.64</v>
          </cell>
        </row>
        <row r="97">
          <cell r="F97">
            <v>98.754</v>
          </cell>
          <cell r="H97">
            <v>98.313</v>
          </cell>
          <cell r="J97">
            <v>24.873</v>
          </cell>
        </row>
        <row r="98">
          <cell r="F98">
            <v>94.901</v>
          </cell>
          <cell r="H98">
            <v>90.036</v>
          </cell>
          <cell r="J98">
            <v>27.203</v>
          </cell>
        </row>
        <row r="99">
          <cell r="F99">
            <v>86.705</v>
          </cell>
          <cell r="H99">
            <v>84.756</v>
          </cell>
          <cell r="J99">
            <v>25.71</v>
          </cell>
        </row>
        <row r="100">
          <cell r="F100">
            <v>101.858</v>
          </cell>
          <cell r="H100">
            <v>94.992</v>
          </cell>
          <cell r="J100">
            <v>28.43</v>
          </cell>
        </row>
        <row r="101">
          <cell r="F101">
            <v>95.405</v>
          </cell>
          <cell r="H101">
            <v>91.404</v>
          </cell>
          <cell r="J101">
            <v>27.394</v>
          </cell>
        </row>
        <row r="102">
          <cell r="F102">
            <v>98.806</v>
          </cell>
          <cell r="H102">
            <v>85.344</v>
          </cell>
          <cell r="J102">
            <v>25.131</v>
          </cell>
        </row>
        <row r="103">
          <cell r="F103">
            <v>109.319</v>
          </cell>
          <cell r="H103">
            <v>97.176</v>
          </cell>
          <cell r="J103">
            <v>29.561</v>
          </cell>
        </row>
        <row r="104">
          <cell r="F104">
            <v>106.108</v>
          </cell>
          <cell r="H104">
            <v>92.748</v>
          </cell>
          <cell r="J104">
            <v>28.214</v>
          </cell>
        </row>
        <row r="105">
          <cell r="F105">
            <v>119.387</v>
          </cell>
          <cell r="H105">
            <v>107.544</v>
          </cell>
          <cell r="J105">
            <v>32.57</v>
          </cell>
        </row>
        <row r="106">
          <cell r="F106">
            <v>109.355</v>
          </cell>
          <cell r="H106">
            <v>95.44800000000001</v>
          </cell>
          <cell r="J106">
            <v>29.746</v>
          </cell>
        </row>
        <row r="107">
          <cell r="F107">
            <v>110.897</v>
          </cell>
          <cell r="H107">
            <v>98.244</v>
          </cell>
          <cell r="J107">
            <v>30.201</v>
          </cell>
        </row>
        <row r="108">
          <cell r="F108">
            <v>104.8</v>
          </cell>
          <cell r="H108">
            <v>95.652</v>
          </cell>
          <cell r="J108">
            <v>30.077</v>
          </cell>
        </row>
        <row r="109">
          <cell r="F109">
            <v>103.878</v>
          </cell>
          <cell r="H109">
            <v>91.284</v>
          </cell>
          <cell r="J109">
            <v>29.639</v>
          </cell>
        </row>
        <row r="110">
          <cell r="F110">
            <v>105.997</v>
          </cell>
          <cell r="H110">
            <v>92.988</v>
          </cell>
          <cell r="J110">
            <v>31.216</v>
          </cell>
        </row>
        <row r="111">
          <cell r="F111">
            <v>102.765</v>
          </cell>
          <cell r="H111">
            <v>90.48</v>
          </cell>
          <cell r="J111">
            <v>29.616</v>
          </cell>
        </row>
        <row r="112">
          <cell r="F112">
            <v>112.375</v>
          </cell>
          <cell r="H112">
            <v>99.708</v>
          </cell>
          <cell r="J112">
            <v>32.618</v>
          </cell>
        </row>
        <row r="113">
          <cell r="F113">
            <v>109.853</v>
          </cell>
          <cell r="H113">
            <v>97.092</v>
          </cell>
          <cell r="J113">
            <v>31.832</v>
          </cell>
        </row>
        <row r="114">
          <cell r="F114">
            <v>99.064</v>
          </cell>
          <cell r="H114">
            <v>87.312</v>
          </cell>
          <cell r="J114">
            <v>28.252</v>
          </cell>
        </row>
        <row r="115">
          <cell r="F115">
            <v>105.929</v>
          </cell>
          <cell r="H115">
            <v>95.004</v>
          </cell>
          <cell r="J115">
            <v>30.294</v>
          </cell>
        </row>
        <row r="116">
          <cell r="F116">
            <v>94.504</v>
          </cell>
          <cell r="H116">
            <v>85.932</v>
          </cell>
          <cell r="J116">
            <v>26.209</v>
          </cell>
        </row>
        <row r="117">
          <cell r="F117">
            <v>99.675</v>
          </cell>
          <cell r="H117">
            <v>89.22</v>
          </cell>
          <cell r="J117">
            <v>28.135</v>
          </cell>
        </row>
        <row r="118">
          <cell r="F118">
            <v>93.133</v>
          </cell>
          <cell r="H118">
            <v>82.152</v>
          </cell>
          <cell r="J118">
            <v>24.659</v>
          </cell>
        </row>
        <row r="119">
          <cell r="F119">
            <v>95.278</v>
          </cell>
          <cell r="H119">
            <v>82.476</v>
          </cell>
          <cell r="J119">
            <v>28.887</v>
          </cell>
        </row>
        <row r="120">
          <cell r="F120">
            <v>99.156</v>
          </cell>
          <cell r="H120">
            <v>85.78800000000001</v>
          </cell>
          <cell r="J120">
            <v>30.711</v>
          </cell>
        </row>
        <row r="121">
          <cell r="F121">
            <v>89.011</v>
          </cell>
          <cell r="H121">
            <v>84.972</v>
          </cell>
          <cell r="J121">
            <v>23.031</v>
          </cell>
        </row>
        <row r="122">
          <cell r="F122">
            <v>89.385</v>
          </cell>
          <cell r="H122">
            <v>87.348</v>
          </cell>
          <cell r="J122">
            <v>24.375</v>
          </cell>
        </row>
        <row r="123">
          <cell r="F123">
            <v>89.126</v>
          </cell>
          <cell r="H123">
            <v>86.016</v>
          </cell>
          <cell r="J123">
            <v>22.749</v>
          </cell>
        </row>
        <row r="124">
          <cell r="F124">
            <v>98.6</v>
          </cell>
          <cell r="H124">
            <v>95.64</v>
          </cell>
          <cell r="J124">
            <v>27.109</v>
          </cell>
        </row>
        <row r="125">
          <cell r="F125">
            <v>97.842</v>
          </cell>
          <cell r="H125">
            <v>95.844</v>
          </cell>
          <cell r="J125">
            <v>27.706</v>
          </cell>
        </row>
        <row r="126">
          <cell r="F126">
            <v>88.419</v>
          </cell>
          <cell r="H126">
            <v>85.512</v>
          </cell>
          <cell r="J126">
            <v>24.984</v>
          </cell>
        </row>
        <row r="127">
          <cell r="F127">
            <v>97.628</v>
          </cell>
          <cell r="H127">
            <v>95.688</v>
          </cell>
          <cell r="J127">
            <v>26.6033</v>
          </cell>
        </row>
        <row r="128">
          <cell r="F128">
            <v>91.08</v>
          </cell>
          <cell r="H128">
            <v>87.804</v>
          </cell>
          <cell r="J128">
            <v>24.408</v>
          </cell>
        </row>
        <row r="129">
          <cell r="F129">
            <v>98.142</v>
          </cell>
          <cell r="H129">
            <v>94.932</v>
          </cell>
          <cell r="J129">
            <v>26.553</v>
          </cell>
        </row>
        <row r="130">
          <cell r="F130">
            <v>87.006</v>
          </cell>
          <cell r="H130">
            <v>85.536</v>
          </cell>
          <cell r="J130">
            <v>23.915</v>
          </cell>
        </row>
        <row r="131">
          <cell r="F131">
            <v>90.3</v>
          </cell>
          <cell r="H131">
            <v>88.32</v>
          </cell>
          <cell r="J131">
            <v>25.838</v>
          </cell>
        </row>
        <row r="132">
          <cell r="F132">
            <v>91.9</v>
          </cell>
          <cell r="H132">
            <v>89.604</v>
          </cell>
          <cell r="J132">
            <v>25.34</v>
          </cell>
        </row>
        <row r="133">
          <cell r="F133">
            <v>86.3</v>
          </cell>
          <cell r="H133">
            <v>83.964</v>
          </cell>
          <cell r="J133">
            <v>23.401</v>
          </cell>
        </row>
        <row r="134">
          <cell r="F134">
            <v>87.408</v>
          </cell>
          <cell r="H134">
            <v>83.364</v>
          </cell>
          <cell r="J134">
            <v>25.3</v>
          </cell>
        </row>
        <row r="135">
          <cell r="F135">
            <v>84.238</v>
          </cell>
          <cell r="H135">
            <v>80.616</v>
          </cell>
          <cell r="J135">
            <v>23.836</v>
          </cell>
        </row>
        <row r="136">
          <cell r="F136">
            <v>91.39</v>
          </cell>
          <cell r="H136">
            <v>88.164</v>
          </cell>
          <cell r="J136">
            <v>26.661</v>
          </cell>
        </row>
        <row r="137">
          <cell r="F137">
            <v>95.784</v>
          </cell>
          <cell r="H137">
            <v>92.016</v>
          </cell>
          <cell r="J137">
            <v>26.993</v>
          </cell>
        </row>
        <row r="138">
          <cell r="F138">
            <v>70.483</v>
          </cell>
          <cell r="H138">
            <v>67.70400000000001</v>
          </cell>
          <cell r="J138">
            <v>18.96</v>
          </cell>
        </row>
        <row r="139">
          <cell r="F139">
            <v>90.385</v>
          </cell>
          <cell r="H139">
            <v>86.28</v>
          </cell>
          <cell r="J139">
            <v>24.329</v>
          </cell>
        </row>
        <row r="140">
          <cell r="F140">
            <v>89.647</v>
          </cell>
          <cell r="H140">
            <v>85.956</v>
          </cell>
          <cell r="J140">
            <v>24.098</v>
          </cell>
        </row>
        <row r="141">
          <cell r="F141">
            <v>90.455</v>
          </cell>
          <cell r="H141">
            <v>98.196</v>
          </cell>
          <cell r="J141">
            <v>27.4</v>
          </cell>
        </row>
        <row r="142">
          <cell r="F142">
            <v>83.8</v>
          </cell>
          <cell r="H142">
            <v>81.204</v>
          </cell>
          <cell r="J142">
            <v>21.94</v>
          </cell>
        </row>
        <row r="143">
          <cell r="F143">
            <v>89.272</v>
          </cell>
          <cell r="H143">
            <v>88.5</v>
          </cell>
          <cell r="J143">
            <v>24.05</v>
          </cell>
        </row>
        <row r="144">
          <cell r="F144">
            <v>90.924</v>
          </cell>
          <cell r="H144">
            <v>87.48</v>
          </cell>
          <cell r="J144">
            <v>24.38</v>
          </cell>
        </row>
        <row r="145">
          <cell r="F145">
            <v>85.463</v>
          </cell>
          <cell r="H145">
            <v>82.16399999999999</v>
          </cell>
          <cell r="J145">
            <v>23.509</v>
          </cell>
        </row>
        <row r="146">
          <cell r="F146">
            <v>91.745</v>
          </cell>
          <cell r="H146">
            <v>88.668</v>
          </cell>
          <cell r="J146">
            <v>25.654</v>
          </cell>
        </row>
        <row r="147">
          <cell r="F147">
            <v>88.944</v>
          </cell>
          <cell r="H147">
            <v>85.102</v>
          </cell>
          <cell r="J147">
            <v>24.584</v>
          </cell>
        </row>
        <row r="148">
          <cell r="F148">
            <v>97.037</v>
          </cell>
          <cell r="H148">
            <v>93.876</v>
          </cell>
          <cell r="J148">
            <v>27.643</v>
          </cell>
        </row>
        <row r="149">
          <cell r="F149">
            <v>96.23000000000035</v>
          </cell>
          <cell r="H149">
            <v>93.42000000000034</v>
          </cell>
          <cell r="J149">
            <v>24.918</v>
          </cell>
        </row>
        <row r="150">
          <cell r="F150">
            <v>86.109</v>
          </cell>
          <cell r="H150">
            <v>83.976</v>
          </cell>
          <cell r="J150">
            <v>22.699000000000005</v>
          </cell>
        </row>
        <row r="151">
          <cell r="F151">
            <v>95.41399999999983</v>
          </cell>
          <cell r="H151">
            <v>92.89199999999983</v>
          </cell>
          <cell r="J151">
            <v>24.886</v>
          </cell>
        </row>
        <row r="152">
          <cell r="F152">
            <v>94.51500000000011</v>
          </cell>
          <cell r="H152">
            <v>92.24400000000011</v>
          </cell>
          <cell r="J152">
            <v>27.673000000000005</v>
          </cell>
        </row>
        <row r="153">
          <cell r="F153">
            <v>98.42799999999973</v>
          </cell>
          <cell r="H153">
            <v>95.75999999999972</v>
          </cell>
          <cell r="J153">
            <v>25.800000000000004</v>
          </cell>
        </row>
        <row r="154">
          <cell r="F154">
            <v>100.21000000000019</v>
          </cell>
          <cell r="H154">
            <v>97.83600000000018</v>
          </cell>
          <cell r="J154">
            <v>29.100000000000005</v>
          </cell>
        </row>
        <row r="155">
          <cell r="F155">
            <v>103.44899999999988</v>
          </cell>
          <cell r="H155">
            <v>99.95999999999988</v>
          </cell>
          <cell r="J155">
            <v>28.474000000000004</v>
          </cell>
        </row>
        <row r="156">
          <cell r="F156">
            <v>96.0580000000002</v>
          </cell>
          <cell r="H156">
            <v>93.8040000000002</v>
          </cell>
          <cell r="J156">
            <v>27.06030382293763</v>
          </cell>
        </row>
        <row r="157">
          <cell r="F157">
            <v>92.614</v>
          </cell>
          <cell r="H157">
            <v>90.228</v>
          </cell>
          <cell r="J157">
            <v>25.543</v>
          </cell>
        </row>
        <row r="158">
          <cell r="F158">
            <v>92.627</v>
          </cell>
          <cell r="H158">
            <v>90.744</v>
          </cell>
          <cell r="J158">
            <v>25.506</v>
          </cell>
        </row>
        <row r="159">
          <cell r="F159">
            <v>89.69800000000029</v>
          </cell>
          <cell r="H159">
            <v>86.80800000000029</v>
          </cell>
          <cell r="J159">
            <v>24.434696177062374</v>
          </cell>
        </row>
        <row r="160">
          <cell r="F160">
            <v>104.97599999999983</v>
          </cell>
          <cell r="H160">
            <v>102.79199999999983</v>
          </cell>
          <cell r="J160">
            <v>28.140000000000004</v>
          </cell>
        </row>
        <row r="161">
          <cell r="F161">
            <v>93.85100000000003</v>
          </cell>
          <cell r="H161">
            <v>90.87600000000003</v>
          </cell>
          <cell r="J161">
            <v>25.443303822937626</v>
          </cell>
        </row>
        <row r="162">
          <cell r="F162">
            <v>86.17000000000004</v>
          </cell>
          <cell r="H162">
            <v>83.83200000000005</v>
          </cell>
          <cell r="J162">
            <v>23.9</v>
          </cell>
        </row>
        <row r="163">
          <cell r="F163">
            <v>100.15500000000006</v>
          </cell>
          <cell r="H163">
            <v>97.54800000000006</v>
          </cell>
          <cell r="J163">
            <v>27.501</v>
          </cell>
        </row>
        <row r="164">
          <cell r="F164">
            <v>89.85600000000015</v>
          </cell>
          <cell r="H164">
            <v>87.67200000000014</v>
          </cell>
          <cell r="J164">
            <v>24.300000000000004</v>
          </cell>
        </row>
        <row r="165">
          <cell r="F165">
            <v>95.321</v>
          </cell>
          <cell r="H165">
            <v>93.012</v>
          </cell>
          <cell r="J165">
            <v>26.206</v>
          </cell>
        </row>
        <row r="166">
          <cell r="F166">
            <v>91.753</v>
          </cell>
          <cell r="H166">
            <v>88.992</v>
          </cell>
          <cell r="J166">
            <v>25.299</v>
          </cell>
        </row>
        <row r="167">
          <cell r="F167">
            <v>91.606</v>
          </cell>
          <cell r="H167">
            <v>89.424</v>
          </cell>
          <cell r="J167">
            <v>25.304</v>
          </cell>
        </row>
        <row r="168">
          <cell r="F168">
            <v>94.504</v>
          </cell>
          <cell r="H168">
            <v>92.268</v>
          </cell>
          <cell r="J168">
            <v>25.901</v>
          </cell>
        </row>
        <row r="169">
          <cell r="F169">
            <v>90.635</v>
          </cell>
          <cell r="H169">
            <v>88.812</v>
          </cell>
          <cell r="J169">
            <v>24.713</v>
          </cell>
        </row>
        <row r="170">
          <cell r="F170">
            <v>94.648</v>
          </cell>
          <cell r="H170">
            <v>92.741</v>
          </cell>
          <cell r="J170">
            <v>27.139</v>
          </cell>
        </row>
        <row r="171">
          <cell r="F171">
            <v>89.128</v>
          </cell>
          <cell r="H171">
            <v>87.41</v>
          </cell>
          <cell r="J171">
            <v>23.739</v>
          </cell>
        </row>
        <row r="172">
          <cell r="F172">
            <v>95.715</v>
          </cell>
          <cell r="H172">
            <v>93.887</v>
          </cell>
          <cell r="J172">
            <v>26.911696177062378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009-2011"/>
      <sheetName val="2012"/>
      <sheetName val="2013"/>
    </sheetNames>
    <sheetDataSet>
      <sheetData sheetId="2">
        <row r="4">
          <cell r="C4">
            <v>4136142</v>
          </cell>
          <cell r="D4">
            <v>3814125</v>
          </cell>
          <cell r="E4">
            <v>4170236</v>
          </cell>
          <cell r="F4">
            <v>3825551</v>
          </cell>
          <cell r="G4">
            <v>3945004</v>
          </cell>
          <cell r="H4">
            <v>3805378</v>
          </cell>
          <cell r="I4">
            <v>3780074</v>
          </cell>
          <cell r="J4">
            <v>3842846</v>
          </cell>
          <cell r="K4">
            <v>3468374</v>
          </cell>
          <cell r="L4">
            <v>3731091</v>
          </cell>
          <cell r="M4">
            <v>3985097</v>
          </cell>
          <cell r="N4">
            <v>4215611</v>
          </cell>
        </row>
        <row r="5">
          <cell r="C5">
            <v>3934179</v>
          </cell>
          <cell r="D5">
            <v>3650263</v>
          </cell>
          <cell r="E5">
            <v>4009776</v>
          </cell>
          <cell r="F5">
            <v>3636825</v>
          </cell>
          <cell r="G5">
            <v>3789644</v>
          </cell>
          <cell r="H5">
            <v>3662398</v>
          </cell>
          <cell r="I5">
            <v>3641492</v>
          </cell>
          <cell r="J5">
            <v>3677937</v>
          </cell>
          <cell r="K5">
            <v>3298118</v>
          </cell>
          <cell r="L5">
            <v>3537781</v>
          </cell>
          <cell r="M5">
            <v>3785966</v>
          </cell>
          <cell r="N5">
            <v>4026959</v>
          </cell>
        </row>
        <row r="6">
          <cell r="C6">
            <v>201963</v>
          </cell>
          <cell r="D6">
            <v>163862</v>
          </cell>
          <cell r="E6">
            <v>160460</v>
          </cell>
          <cell r="F6">
            <v>188726</v>
          </cell>
          <cell r="G6">
            <v>155360</v>
          </cell>
          <cell r="H6">
            <v>142980</v>
          </cell>
          <cell r="I6">
            <v>138582</v>
          </cell>
          <cell r="J6">
            <v>164909</v>
          </cell>
          <cell r="K6">
            <v>170256</v>
          </cell>
          <cell r="L6">
            <v>193310</v>
          </cell>
          <cell r="M6">
            <v>199131</v>
          </cell>
          <cell r="N6">
            <v>188652</v>
          </cell>
        </row>
        <row r="7">
          <cell r="C7">
            <v>108299</v>
          </cell>
          <cell r="D7">
            <v>106626</v>
          </cell>
          <cell r="E7">
            <v>104243</v>
          </cell>
          <cell r="F7">
            <v>57986</v>
          </cell>
          <cell r="G7">
            <v>107183</v>
          </cell>
          <cell r="H7">
            <v>98226</v>
          </cell>
          <cell r="I7">
            <v>100790</v>
          </cell>
          <cell r="J7">
            <v>104070</v>
          </cell>
          <cell r="K7">
            <v>87620</v>
          </cell>
          <cell r="L7">
            <v>98558</v>
          </cell>
          <cell r="M7">
            <v>103577</v>
          </cell>
          <cell r="N7">
            <v>109716</v>
          </cell>
        </row>
        <row r="8">
          <cell r="C8">
            <v>4027843</v>
          </cell>
          <cell r="D8">
            <v>3707499</v>
          </cell>
          <cell r="E8">
            <v>4065993</v>
          </cell>
          <cell r="F8">
            <v>3767565</v>
          </cell>
          <cell r="G8">
            <v>3837821</v>
          </cell>
          <cell r="H8">
            <v>3707152</v>
          </cell>
          <cell r="I8">
            <v>3679284</v>
          </cell>
          <cell r="J8">
            <v>3738776</v>
          </cell>
          <cell r="K8">
            <v>3380754</v>
          </cell>
          <cell r="L8">
            <v>3632533</v>
          </cell>
          <cell r="M8">
            <v>3881520</v>
          </cell>
          <cell r="N8">
            <v>4105895</v>
          </cell>
        </row>
        <row r="9">
          <cell r="C9">
            <v>430962</v>
          </cell>
          <cell r="D9">
            <v>476603</v>
          </cell>
          <cell r="E9">
            <v>396461</v>
          </cell>
          <cell r="F9">
            <v>601176</v>
          </cell>
          <cell r="G9">
            <v>-70531</v>
          </cell>
          <cell r="H9">
            <v>573488</v>
          </cell>
          <cell r="I9">
            <v>487434</v>
          </cell>
          <cell r="J9">
            <v>443101</v>
          </cell>
          <cell r="K9">
            <v>305733</v>
          </cell>
          <cell r="L9">
            <v>218572</v>
          </cell>
          <cell r="M9">
            <v>185746</v>
          </cell>
        </row>
        <row r="10">
          <cell r="C10">
            <v>3596881</v>
          </cell>
          <cell r="D10">
            <v>3230896</v>
          </cell>
          <cell r="E10">
            <v>3669532</v>
          </cell>
          <cell r="F10">
            <v>3166389</v>
          </cell>
          <cell r="G10">
            <v>3908352</v>
          </cell>
          <cell r="H10">
            <v>3133664</v>
          </cell>
          <cell r="I10">
            <v>3191850</v>
          </cell>
          <cell r="J10">
            <v>3295675</v>
          </cell>
          <cell r="K10">
            <v>3075021</v>
          </cell>
          <cell r="L10">
            <v>3413961</v>
          </cell>
          <cell r="M10">
            <v>3695774</v>
          </cell>
        </row>
        <row r="11">
          <cell r="C11">
            <v>12580</v>
          </cell>
          <cell r="D11">
            <v>12580</v>
          </cell>
          <cell r="E11">
            <v>12580</v>
          </cell>
          <cell r="F11">
            <v>12580</v>
          </cell>
          <cell r="G11">
            <v>12580</v>
          </cell>
          <cell r="H11">
            <v>12580</v>
          </cell>
          <cell r="I11">
            <v>12580</v>
          </cell>
          <cell r="J11">
            <v>12580</v>
          </cell>
          <cell r="K11">
            <v>12580</v>
          </cell>
          <cell r="L11">
            <v>12580</v>
          </cell>
          <cell r="M11">
            <v>12580</v>
          </cell>
          <cell r="N11">
            <v>12580</v>
          </cell>
        </row>
        <row r="12">
          <cell r="C12">
            <v>12016</v>
          </cell>
          <cell r="D12">
            <v>12016</v>
          </cell>
          <cell r="E12">
            <v>12016</v>
          </cell>
          <cell r="F12">
            <v>12016</v>
          </cell>
          <cell r="G12">
            <v>12016</v>
          </cell>
          <cell r="H12">
            <v>12016</v>
          </cell>
          <cell r="I12">
            <v>12016</v>
          </cell>
          <cell r="J12">
            <v>12016</v>
          </cell>
          <cell r="K12">
            <v>12016</v>
          </cell>
          <cell r="L12">
            <v>12016</v>
          </cell>
          <cell r="M12">
            <v>12016</v>
          </cell>
          <cell r="N12">
            <v>12016</v>
          </cell>
        </row>
        <row r="13">
          <cell r="C13">
            <v>967386.069</v>
          </cell>
          <cell r="D13">
            <v>898886.74</v>
          </cell>
          <cell r="E13">
            <v>1026441.6900000001</v>
          </cell>
          <cell r="F13">
            <v>854332</v>
          </cell>
          <cell r="G13">
            <v>941262</v>
          </cell>
          <cell r="H13">
            <v>887693</v>
          </cell>
          <cell r="I13">
            <v>892110</v>
          </cell>
          <cell r="J13">
            <v>896716</v>
          </cell>
          <cell r="K13">
            <v>804017</v>
          </cell>
          <cell r="L13">
            <v>880717</v>
          </cell>
          <cell r="M13">
            <v>931450</v>
          </cell>
          <cell r="N13">
            <v>1009872</v>
          </cell>
        </row>
        <row r="14">
          <cell r="C14">
            <v>4551.900000000001</v>
          </cell>
          <cell r="D14">
            <v>4411.9400000000005</v>
          </cell>
          <cell r="E14">
            <v>4578</v>
          </cell>
          <cell r="F14">
            <v>4838</v>
          </cell>
          <cell r="G14">
            <v>1925</v>
          </cell>
          <cell r="H14">
            <v>4608</v>
          </cell>
          <cell r="I14">
            <v>3746</v>
          </cell>
          <cell r="J14">
            <v>2811</v>
          </cell>
          <cell r="K14">
            <v>357</v>
          </cell>
          <cell r="L14">
            <v>4455</v>
          </cell>
          <cell r="N14">
            <v>6732</v>
          </cell>
        </row>
        <row r="15">
          <cell r="C15">
            <v>15229</v>
          </cell>
          <cell r="D15">
            <v>15256</v>
          </cell>
          <cell r="E15">
            <v>15289</v>
          </cell>
          <cell r="F15">
            <v>15311</v>
          </cell>
          <cell r="G15">
            <v>15345</v>
          </cell>
          <cell r="H15">
            <v>15377</v>
          </cell>
          <cell r="I15">
            <v>15395</v>
          </cell>
          <cell r="J15">
            <v>15399</v>
          </cell>
          <cell r="K15">
            <v>15410</v>
          </cell>
          <cell r="L15">
            <v>15350</v>
          </cell>
          <cell r="M15">
            <v>15392</v>
          </cell>
          <cell r="N15">
            <v>15403</v>
          </cell>
        </row>
        <row r="16">
          <cell r="C16">
            <v>3355</v>
          </cell>
          <cell r="D16">
            <v>3044</v>
          </cell>
          <cell r="E16">
            <v>3405</v>
          </cell>
          <cell r="F16">
            <v>3428</v>
          </cell>
          <cell r="G16">
            <v>3010</v>
          </cell>
          <cell r="H16">
            <v>2886</v>
          </cell>
          <cell r="I16">
            <v>2823</v>
          </cell>
          <cell r="J16">
            <v>3028</v>
          </cell>
          <cell r="K16">
            <v>2648</v>
          </cell>
          <cell r="L16">
            <v>2833</v>
          </cell>
          <cell r="N16">
            <v>3136</v>
          </cell>
        </row>
        <row r="17">
          <cell r="C17">
            <v>7682</v>
          </cell>
          <cell r="D17">
            <v>7874</v>
          </cell>
          <cell r="E17">
            <v>7823</v>
          </cell>
          <cell r="F17">
            <v>7348</v>
          </cell>
          <cell r="G17">
            <v>7779</v>
          </cell>
          <cell r="H17">
            <v>7849</v>
          </cell>
          <cell r="I17">
            <v>7347</v>
          </cell>
          <cell r="J17">
            <v>7360</v>
          </cell>
          <cell r="K17">
            <v>7502</v>
          </cell>
          <cell r="L17">
            <v>7352</v>
          </cell>
          <cell r="N17">
            <v>7903</v>
          </cell>
        </row>
        <row r="18">
          <cell r="C18">
            <v>3766</v>
          </cell>
          <cell r="D18">
            <v>3818</v>
          </cell>
          <cell r="E18">
            <v>3207</v>
          </cell>
          <cell r="F18">
            <v>3677</v>
          </cell>
          <cell r="G18">
            <v>3576</v>
          </cell>
          <cell r="H18">
            <v>3613</v>
          </cell>
          <cell r="I18">
            <v>3093</v>
          </cell>
          <cell r="J18">
            <v>3324</v>
          </cell>
          <cell r="K18">
            <v>3265</v>
          </cell>
          <cell r="L18">
            <v>3380</v>
          </cell>
          <cell r="N18">
            <v>3398</v>
          </cell>
        </row>
        <row r="24">
          <cell r="C24">
            <v>441966</v>
          </cell>
          <cell r="D24">
            <v>380208</v>
          </cell>
          <cell r="E24">
            <v>409794.7999999998</v>
          </cell>
          <cell r="F24">
            <v>397500</v>
          </cell>
          <cell r="G24">
            <v>425832</v>
          </cell>
          <cell r="H24">
            <v>402002</v>
          </cell>
          <cell r="I24">
            <v>405665</v>
          </cell>
          <cell r="J24">
            <v>427697</v>
          </cell>
          <cell r="K24">
            <v>404005</v>
          </cell>
          <cell r="L24">
            <v>413594</v>
          </cell>
          <cell r="M24">
            <v>402899</v>
          </cell>
          <cell r="N24">
            <v>421279</v>
          </cell>
        </row>
        <row r="25">
          <cell r="C25">
            <v>441966</v>
          </cell>
          <cell r="D25">
            <v>380208</v>
          </cell>
          <cell r="E25">
            <v>409794.7999999998</v>
          </cell>
          <cell r="F25">
            <v>397500</v>
          </cell>
          <cell r="G25">
            <v>425832</v>
          </cell>
          <cell r="H25">
            <v>402002</v>
          </cell>
          <cell r="I25">
            <v>405665</v>
          </cell>
          <cell r="J25">
            <v>427697</v>
          </cell>
          <cell r="K25">
            <v>404005</v>
          </cell>
          <cell r="L25">
            <v>413594</v>
          </cell>
          <cell r="M25">
            <v>402899</v>
          </cell>
          <cell r="N25">
            <v>421279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>
            <v>8560</v>
          </cell>
          <cell r="D27">
            <v>7200</v>
          </cell>
          <cell r="E27">
            <v>7200</v>
          </cell>
          <cell r="F27">
            <v>7760</v>
          </cell>
          <cell r="G27">
            <v>7680</v>
          </cell>
          <cell r="H27">
            <v>6960</v>
          </cell>
          <cell r="I27">
            <v>6720</v>
          </cell>
          <cell r="J27">
            <v>7040</v>
          </cell>
          <cell r="K27">
            <v>6880</v>
          </cell>
          <cell r="L27">
            <v>6880</v>
          </cell>
          <cell r="M27">
            <v>8344</v>
          </cell>
          <cell r="N27">
            <v>9017</v>
          </cell>
        </row>
        <row r="28">
          <cell r="C28">
            <v>433406</v>
          </cell>
          <cell r="D28">
            <v>373008</v>
          </cell>
          <cell r="E28">
            <v>402594.7999999998</v>
          </cell>
          <cell r="F28">
            <v>389740</v>
          </cell>
          <cell r="G28">
            <v>418152</v>
          </cell>
          <cell r="H28">
            <v>395042</v>
          </cell>
          <cell r="I28">
            <v>398945</v>
          </cell>
          <cell r="J28">
            <v>420657</v>
          </cell>
          <cell r="K28">
            <v>397125</v>
          </cell>
          <cell r="L28">
            <v>406714</v>
          </cell>
          <cell r="M28">
            <v>394555</v>
          </cell>
          <cell r="N28">
            <v>412262</v>
          </cell>
        </row>
        <row r="29">
          <cell r="C29">
            <v>83316</v>
          </cell>
          <cell r="D29">
            <v>58073</v>
          </cell>
          <cell r="E29">
            <v>35610</v>
          </cell>
          <cell r="F29">
            <v>39268</v>
          </cell>
          <cell r="G29">
            <v>27373</v>
          </cell>
          <cell r="H29">
            <v>64309</v>
          </cell>
          <cell r="I29">
            <v>47321</v>
          </cell>
          <cell r="J29">
            <v>36846</v>
          </cell>
          <cell r="K29">
            <v>40211</v>
          </cell>
          <cell r="L29">
            <v>39422</v>
          </cell>
          <cell r="M29">
            <v>48707</v>
          </cell>
        </row>
        <row r="30">
          <cell r="C30">
            <v>350090</v>
          </cell>
          <cell r="D30">
            <v>314935</v>
          </cell>
          <cell r="E30">
            <v>366985</v>
          </cell>
          <cell r="F30">
            <v>350472</v>
          </cell>
          <cell r="G30">
            <v>390779</v>
          </cell>
          <cell r="H30">
            <v>330733</v>
          </cell>
          <cell r="I30">
            <v>351624</v>
          </cell>
          <cell r="J30">
            <v>383811</v>
          </cell>
          <cell r="K30">
            <v>356914</v>
          </cell>
          <cell r="L30">
            <v>367292</v>
          </cell>
          <cell r="M30">
            <v>345848</v>
          </cell>
        </row>
        <row r="33">
          <cell r="C33">
            <v>112708.16159999999</v>
          </cell>
          <cell r="D33">
            <v>96547.0906</v>
          </cell>
          <cell r="E33">
            <v>103716.9121</v>
          </cell>
          <cell r="F33">
            <v>101470</v>
          </cell>
          <cell r="G33">
            <v>99938</v>
          </cell>
          <cell r="H33">
            <v>103001</v>
          </cell>
          <cell r="I33">
            <v>103797</v>
          </cell>
          <cell r="J33">
            <v>109414</v>
          </cell>
          <cell r="K33">
            <v>103231</v>
          </cell>
          <cell r="L33">
            <v>106316</v>
          </cell>
          <cell r="M33">
            <v>96694</v>
          </cell>
          <cell r="N33">
            <v>90373</v>
          </cell>
        </row>
        <row r="34">
          <cell r="C34">
            <v>473</v>
          </cell>
          <cell r="D34">
            <v>313</v>
          </cell>
          <cell r="E34">
            <v>511</v>
          </cell>
          <cell r="F34">
            <v>467</v>
          </cell>
          <cell r="G34">
            <v>425</v>
          </cell>
          <cell r="H34">
            <v>519</v>
          </cell>
          <cell r="I34">
            <v>520</v>
          </cell>
          <cell r="J34">
            <v>403</v>
          </cell>
          <cell r="K34">
            <v>561</v>
          </cell>
          <cell r="L34">
            <v>440</v>
          </cell>
          <cell r="N34">
            <v>549</v>
          </cell>
        </row>
        <row r="35">
          <cell r="C35">
            <v>3177</v>
          </cell>
          <cell r="D35">
            <v>3181</v>
          </cell>
          <cell r="E35">
            <v>3188</v>
          </cell>
          <cell r="F35">
            <v>3200</v>
          </cell>
          <cell r="G35">
            <v>3210</v>
          </cell>
          <cell r="H35">
            <v>3190</v>
          </cell>
          <cell r="I35">
            <v>3188</v>
          </cell>
          <cell r="J35">
            <v>3196</v>
          </cell>
          <cell r="K35">
            <v>3201</v>
          </cell>
          <cell r="L35">
            <v>3210</v>
          </cell>
          <cell r="M35">
            <v>3217</v>
          </cell>
          <cell r="N35">
            <v>3224</v>
          </cell>
        </row>
        <row r="36">
          <cell r="C36">
            <v>1388</v>
          </cell>
          <cell r="D36">
            <v>1389</v>
          </cell>
          <cell r="E36">
            <v>1390</v>
          </cell>
          <cell r="F36">
            <v>1391</v>
          </cell>
          <cell r="G36">
            <v>1392</v>
          </cell>
          <cell r="H36">
            <v>1393</v>
          </cell>
          <cell r="I36">
            <v>1394</v>
          </cell>
          <cell r="J36">
            <v>1395</v>
          </cell>
          <cell r="K36">
            <v>1396</v>
          </cell>
          <cell r="L36">
            <v>1397</v>
          </cell>
          <cell r="N36">
            <v>1138</v>
          </cell>
        </row>
        <row r="37">
          <cell r="C37">
            <v>951</v>
          </cell>
          <cell r="D37">
            <v>931</v>
          </cell>
          <cell r="E37">
            <v>882</v>
          </cell>
          <cell r="F37">
            <v>904</v>
          </cell>
          <cell r="G37">
            <v>922</v>
          </cell>
          <cell r="H37">
            <v>907</v>
          </cell>
          <cell r="I37">
            <v>929</v>
          </cell>
          <cell r="J37">
            <v>964</v>
          </cell>
          <cell r="K37">
            <v>919</v>
          </cell>
          <cell r="L37">
            <v>920</v>
          </cell>
          <cell r="N37">
            <v>897</v>
          </cell>
        </row>
        <row r="38">
          <cell r="C38">
            <v>448</v>
          </cell>
          <cell r="D38">
            <v>431</v>
          </cell>
          <cell r="E38">
            <v>428</v>
          </cell>
          <cell r="F38">
            <v>406</v>
          </cell>
          <cell r="G38">
            <v>318</v>
          </cell>
          <cell r="H38">
            <v>419</v>
          </cell>
          <cell r="I38">
            <v>403</v>
          </cell>
          <cell r="J38">
            <v>403</v>
          </cell>
          <cell r="K38">
            <v>417</v>
          </cell>
          <cell r="L38">
            <v>413</v>
          </cell>
          <cell r="N38">
            <v>399</v>
          </cell>
        </row>
        <row r="42">
          <cell r="C42">
            <v>126578</v>
          </cell>
          <cell r="D42">
            <v>114079</v>
          </cell>
          <cell r="E42">
            <v>129044</v>
          </cell>
          <cell r="F42">
            <v>121094</v>
          </cell>
          <cell r="G42">
            <v>127946</v>
          </cell>
          <cell r="H42">
            <v>119815</v>
          </cell>
          <cell r="I42">
            <v>122419</v>
          </cell>
          <cell r="J42">
            <v>124034</v>
          </cell>
          <cell r="K42">
            <v>115506</v>
          </cell>
          <cell r="L42">
            <v>118549</v>
          </cell>
          <cell r="M42">
            <v>117487</v>
          </cell>
          <cell r="N42">
            <v>127339</v>
          </cell>
        </row>
        <row r="43">
          <cell r="C43">
            <v>126578</v>
          </cell>
          <cell r="D43">
            <v>114079</v>
          </cell>
          <cell r="E43">
            <v>129044</v>
          </cell>
          <cell r="F43">
            <v>121094</v>
          </cell>
          <cell r="G43">
            <v>127946</v>
          </cell>
          <cell r="H43">
            <v>119815</v>
          </cell>
          <cell r="I43">
            <v>122419</v>
          </cell>
          <cell r="J43">
            <v>124034</v>
          </cell>
          <cell r="K43">
            <v>115506</v>
          </cell>
          <cell r="L43">
            <v>118549</v>
          </cell>
          <cell r="M43">
            <v>117487</v>
          </cell>
          <cell r="N43">
            <v>127339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2093</v>
          </cell>
          <cell r="D45">
            <v>1893</v>
          </cell>
          <cell r="E45">
            <v>2316</v>
          </cell>
          <cell r="F45">
            <v>1882</v>
          </cell>
          <cell r="G45">
            <v>2012</v>
          </cell>
          <cell r="H45">
            <v>1896</v>
          </cell>
          <cell r="I45">
            <v>1816</v>
          </cell>
          <cell r="J45">
            <v>1666</v>
          </cell>
          <cell r="K45">
            <v>888</v>
          </cell>
          <cell r="L45">
            <v>1827</v>
          </cell>
          <cell r="M45">
            <v>1145</v>
          </cell>
          <cell r="N45">
            <v>2006</v>
          </cell>
        </row>
        <row r="46">
          <cell r="C46">
            <v>124485</v>
          </cell>
          <cell r="D46">
            <v>112186</v>
          </cell>
          <cell r="E46">
            <v>126728</v>
          </cell>
          <cell r="F46">
            <v>119212</v>
          </cell>
          <cell r="G46">
            <v>125934</v>
          </cell>
          <cell r="H46">
            <v>117919</v>
          </cell>
          <cell r="I46">
            <v>120603</v>
          </cell>
          <cell r="J46">
            <v>122368</v>
          </cell>
          <cell r="K46">
            <v>114618</v>
          </cell>
          <cell r="L46">
            <v>116722</v>
          </cell>
          <cell r="M46">
            <v>116342</v>
          </cell>
          <cell r="N46">
            <v>125333</v>
          </cell>
        </row>
        <row r="47">
          <cell r="C47">
            <v>13681</v>
          </cell>
          <cell r="D47">
            <v>10248</v>
          </cell>
          <cell r="E47">
            <v>12704</v>
          </cell>
          <cell r="F47">
            <v>13860</v>
          </cell>
          <cell r="G47">
            <v>1777</v>
          </cell>
          <cell r="H47">
            <v>23951</v>
          </cell>
          <cell r="I47">
            <v>9804</v>
          </cell>
          <cell r="J47">
            <v>9657</v>
          </cell>
          <cell r="K47">
            <v>13890</v>
          </cell>
          <cell r="L47">
            <v>6709</v>
          </cell>
          <cell r="M47">
            <v>9410</v>
          </cell>
        </row>
        <row r="48">
          <cell r="C48">
            <v>110804</v>
          </cell>
          <cell r="D48">
            <v>101938</v>
          </cell>
          <cell r="E48">
            <v>114024</v>
          </cell>
          <cell r="F48">
            <v>105352</v>
          </cell>
          <cell r="G48">
            <v>124157</v>
          </cell>
          <cell r="H48">
            <v>93968</v>
          </cell>
          <cell r="I48">
            <v>110799</v>
          </cell>
          <cell r="J48">
            <v>112711</v>
          </cell>
          <cell r="K48">
            <v>100728</v>
          </cell>
          <cell r="L48">
            <v>110013</v>
          </cell>
          <cell r="M48">
            <v>106932</v>
          </cell>
        </row>
        <row r="51">
          <cell r="C51">
            <v>35269.80239330721</v>
          </cell>
          <cell r="D51">
            <v>30158.776554061205</v>
          </cell>
          <cell r="E51">
            <v>37419.80239330721</v>
          </cell>
          <cell r="F51">
            <v>32908</v>
          </cell>
          <cell r="G51">
            <v>35390</v>
          </cell>
          <cell r="H51">
            <v>32137</v>
          </cell>
          <cell r="I51">
            <v>33956</v>
          </cell>
          <cell r="J51">
            <v>33710</v>
          </cell>
          <cell r="K51">
            <v>32483</v>
          </cell>
          <cell r="L51">
            <v>33748</v>
          </cell>
          <cell r="M51">
            <v>31815</v>
          </cell>
          <cell r="N51">
            <v>35386</v>
          </cell>
        </row>
        <row r="52">
          <cell r="C52">
            <v>264</v>
          </cell>
          <cell r="D52">
            <v>178</v>
          </cell>
          <cell r="E52">
            <v>39</v>
          </cell>
          <cell r="F52">
            <v>34</v>
          </cell>
          <cell r="G52">
            <v>29</v>
          </cell>
          <cell r="H52">
            <v>66</v>
          </cell>
          <cell r="I52">
            <v>30</v>
          </cell>
          <cell r="J52">
            <v>27</v>
          </cell>
          <cell r="K52">
            <v>122</v>
          </cell>
          <cell r="L52">
            <v>18</v>
          </cell>
          <cell r="N52">
            <v>35</v>
          </cell>
        </row>
        <row r="53">
          <cell r="C53">
            <v>966</v>
          </cell>
          <cell r="D53">
            <v>966</v>
          </cell>
          <cell r="E53">
            <v>967</v>
          </cell>
          <cell r="F53">
            <v>967</v>
          </cell>
          <cell r="G53">
            <v>969</v>
          </cell>
          <cell r="H53">
            <v>973</v>
          </cell>
          <cell r="I53">
            <v>975</v>
          </cell>
          <cell r="J53">
            <v>975</v>
          </cell>
          <cell r="K53">
            <v>966</v>
          </cell>
          <cell r="L53">
            <v>969</v>
          </cell>
          <cell r="M53">
            <v>969</v>
          </cell>
          <cell r="N53">
            <v>972</v>
          </cell>
        </row>
        <row r="54">
          <cell r="C54">
            <v>1353.2000000000025</v>
          </cell>
          <cell r="D54">
            <v>1213.4000000000033</v>
          </cell>
          <cell r="E54">
            <v>1371.4999999999964</v>
          </cell>
          <cell r="F54">
            <v>1267</v>
          </cell>
          <cell r="G54">
            <v>1360</v>
          </cell>
          <cell r="H54">
            <v>1243</v>
          </cell>
          <cell r="I54">
            <v>1229</v>
          </cell>
          <cell r="J54">
            <v>1199</v>
          </cell>
          <cell r="K54">
            <v>728</v>
          </cell>
          <cell r="L54">
            <v>806</v>
          </cell>
          <cell r="N54">
            <v>1327</v>
          </cell>
        </row>
        <row r="55">
          <cell r="C55">
            <v>281</v>
          </cell>
          <cell r="D55">
            <v>268</v>
          </cell>
          <cell r="E55">
            <v>284</v>
          </cell>
          <cell r="F55">
            <v>272</v>
          </cell>
          <cell r="G55">
            <v>285</v>
          </cell>
          <cell r="H55">
            <v>285</v>
          </cell>
          <cell r="I55">
            <v>286</v>
          </cell>
          <cell r="J55">
            <v>300</v>
          </cell>
          <cell r="K55">
            <v>282</v>
          </cell>
          <cell r="L55">
            <v>285</v>
          </cell>
          <cell r="N55">
            <v>286</v>
          </cell>
        </row>
        <row r="56">
          <cell r="C56">
            <v>122</v>
          </cell>
          <cell r="D56">
            <v>128</v>
          </cell>
          <cell r="E56">
            <v>130</v>
          </cell>
          <cell r="F56">
            <v>124</v>
          </cell>
          <cell r="G56">
            <v>114</v>
          </cell>
          <cell r="H56">
            <v>122</v>
          </cell>
          <cell r="I56">
            <v>128</v>
          </cell>
          <cell r="J56">
            <v>121</v>
          </cell>
          <cell r="K56">
            <v>109</v>
          </cell>
          <cell r="L56">
            <v>118</v>
          </cell>
          <cell r="N56">
            <v>118</v>
          </cell>
        </row>
        <row r="60">
          <cell r="C60">
            <v>96791</v>
          </cell>
          <cell r="D60">
            <v>90406</v>
          </cell>
          <cell r="E60">
            <v>103345</v>
          </cell>
          <cell r="F60">
            <v>90732</v>
          </cell>
          <cell r="G60">
            <v>110886</v>
          </cell>
          <cell r="H60">
            <v>95685</v>
          </cell>
          <cell r="I60">
            <v>95921</v>
          </cell>
          <cell r="J60">
            <v>98208</v>
          </cell>
          <cell r="K60">
            <v>92870</v>
          </cell>
          <cell r="L60">
            <v>91906</v>
          </cell>
          <cell r="M60">
            <v>96240</v>
          </cell>
          <cell r="N60">
            <v>100634</v>
          </cell>
        </row>
        <row r="61">
          <cell r="C61">
            <v>96791</v>
          </cell>
          <cell r="D61">
            <v>90406</v>
          </cell>
          <cell r="E61">
            <v>103345</v>
          </cell>
          <cell r="F61">
            <v>90732</v>
          </cell>
          <cell r="G61">
            <v>110886</v>
          </cell>
          <cell r="H61">
            <v>95685</v>
          </cell>
          <cell r="I61">
            <v>95921</v>
          </cell>
          <cell r="J61">
            <v>98208</v>
          </cell>
          <cell r="K61">
            <v>92870</v>
          </cell>
          <cell r="L61">
            <v>91906</v>
          </cell>
          <cell r="M61">
            <v>96240</v>
          </cell>
          <cell r="N61">
            <v>100634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2860</v>
          </cell>
          <cell r="D63">
            <v>2931</v>
          </cell>
          <cell r="E63">
            <v>1973</v>
          </cell>
          <cell r="F63">
            <v>2800</v>
          </cell>
          <cell r="G63">
            <v>2558</v>
          </cell>
          <cell r="H63">
            <v>2276</v>
          </cell>
          <cell r="I63">
            <v>2296</v>
          </cell>
          <cell r="J63">
            <v>2400</v>
          </cell>
          <cell r="K63">
            <v>2430</v>
          </cell>
          <cell r="L63">
            <v>2564</v>
          </cell>
          <cell r="M63">
            <v>2800</v>
          </cell>
          <cell r="N63">
            <v>2929</v>
          </cell>
        </row>
        <row r="64">
          <cell r="C64">
            <v>93931</v>
          </cell>
          <cell r="D64">
            <v>87475</v>
          </cell>
          <cell r="E64">
            <v>101372</v>
          </cell>
          <cell r="F64">
            <v>87932</v>
          </cell>
          <cell r="G64">
            <v>108328</v>
          </cell>
          <cell r="H64">
            <v>93409</v>
          </cell>
          <cell r="I64">
            <v>93625</v>
          </cell>
          <cell r="J64">
            <v>95808</v>
          </cell>
          <cell r="K64">
            <v>90440</v>
          </cell>
          <cell r="L64">
            <v>89342</v>
          </cell>
          <cell r="M64">
            <v>93440</v>
          </cell>
          <cell r="N64">
            <v>97705</v>
          </cell>
        </row>
        <row r="65">
          <cell r="C65">
            <v>17963</v>
          </cell>
          <cell r="D65">
            <v>14738</v>
          </cell>
          <cell r="E65">
            <v>17536</v>
          </cell>
          <cell r="F65">
            <v>9000</v>
          </cell>
          <cell r="G65">
            <v>16654</v>
          </cell>
          <cell r="H65">
            <v>8193</v>
          </cell>
          <cell r="I65">
            <v>8382</v>
          </cell>
          <cell r="J65">
            <v>6598</v>
          </cell>
          <cell r="K65">
            <v>14320</v>
          </cell>
          <cell r="L65">
            <v>9399</v>
          </cell>
          <cell r="M65">
            <v>7419</v>
          </cell>
        </row>
        <row r="66">
          <cell r="C66">
            <v>75968</v>
          </cell>
          <cell r="D66">
            <v>72737</v>
          </cell>
          <cell r="E66">
            <v>83836</v>
          </cell>
          <cell r="F66">
            <v>78932</v>
          </cell>
          <cell r="G66">
            <v>91674</v>
          </cell>
          <cell r="H66">
            <v>85216</v>
          </cell>
          <cell r="I66">
            <v>85243</v>
          </cell>
          <cell r="J66">
            <v>89210</v>
          </cell>
          <cell r="K66">
            <v>76120</v>
          </cell>
          <cell r="L66">
            <v>79943</v>
          </cell>
          <cell r="M66">
            <v>86021</v>
          </cell>
        </row>
        <row r="69">
          <cell r="C69">
            <v>26959.000000000004</v>
          </cell>
          <cell r="D69">
            <v>24223.000000000004</v>
          </cell>
          <cell r="E69">
            <v>27860.000000000004</v>
          </cell>
          <cell r="F69">
            <v>24218</v>
          </cell>
          <cell r="G69">
            <v>29615</v>
          </cell>
          <cell r="H69">
            <v>26914</v>
          </cell>
          <cell r="I69">
            <v>26110</v>
          </cell>
          <cell r="J69">
            <v>27010</v>
          </cell>
          <cell r="K69">
            <v>26209</v>
          </cell>
          <cell r="L69">
            <v>25620</v>
          </cell>
          <cell r="M69">
            <v>26525</v>
          </cell>
          <cell r="N69">
            <v>27731</v>
          </cell>
        </row>
        <row r="70">
          <cell r="C70">
            <v>139</v>
          </cell>
          <cell r="D70">
            <v>200</v>
          </cell>
          <cell r="E70">
            <v>149</v>
          </cell>
          <cell r="F70">
            <v>140</v>
          </cell>
          <cell r="G70">
            <v>140</v>
          </cell>
          <cell r="H70">
            <v>146</v>
          </cell>
          <cell r="I70">
            <v>145</v>
          </cell>
          <cell r="J70">
            <v>145</v>
          </cell>
          <cell r="K70">
            <v>146</v>
          </cell>
          <cell r="L70">
            <v>160</v>
          </cell>
          <cell r="N70">
            <v>142</v>
          </cell>
        </row>
        <row r="71">
          <cell r="C71">
            <v>1030</v>
          </cell>
          <cell r="D71">
            <v>1032</v>
          </cell>
          <cell r="E71">
            <v>1032</v>
          </cell>
          <cell r="F71">
            <v>1029</v>
          </cell>
          <cell r="G71">
            <v>1034</v>
          </cell>
          <cell r="H71">
            <v>1038</v>
          </cell>
          <cell r="I71">
            <v>1038</v>
          </cell>
          <cell r="J71">
            <v>1039</v>
          </cell>
          <cell r="K71">
            <v>1036</v>
          </cell>
          <cell r="L71">
            <v>1036</v>
          </cell>
          <cell r="M71">
            <v>1041</v>
          </cell>
          <cell r="N71">
            <v>1044</v>
          </cell>
        </row>
        <row r="72">
          <cell r="C72">
            <v>737</v>
          </cell>
          <cell r="D72">
            <v>808</v>
          </cell>
          <cell r="E72">
            <v>967</v>
          </cell>
          <cell r="F72">
            <v>973</v>
          </cell>
          <cell r="G72">
            <v>1125</v>
          </cell>
          <cell r="H72">
            <v>1035</v>
          </cell>
          <cell r="I72">
            <v>893</v>
          </cell>
          <cell r="J72">
            <v>1055</v>
          </cell>
          <cell r="K72">
            <v>993</v>
          </cell>
          <cell r="L72">
            <v>898</v>
          </cell>
          <cell r="N72">
            <v>928</v>
          </cell>
        </row>
        <row r="73">
          <cell r="C73">
            <v>230</v>
          </cell>
          <cell r="D73">
            <v>270</v>
          </cell>
          <cell r="E73">
            <v>275</v>
          </cell>
          <cell r="F73">
            <v>275</v>
          </cell>
          <cell r="G73">
            <v>290</v>
          </cell>
          <cell r="H73">
            <v>280</v>
          </cell>
          <cell r="I73">
            <v>275</v>
          </cell>
          <cell r="J73">
            <v>270</v>
          </cell>
          <cell r="K73">
            <v>270</v>
          </cell>
          <cell r="L73">
            <v>270</v>
          </cell>
          <cell r="N73">
            <v>280</v>
          </cell>
        </row>
        <row r="74">
          <cell r="C74">
            <v>65</v>
          </cell>
          <cell r="D74">
            <v>98</v>
          </cell>
          <cell r="E74">
            <v>118</v>
          </cell>
          <cell r="F74">
            <v>110</v>
          </cell>
          <cell r="G74">
            <v>150</v>
          </cell>
          <cell r="H74">
            <v>118</v>
          </cell>
          <cell r="I74">
            <v>115</v>
          </cell>
          <cell r="J74">
            <v>115</v>
          </cell>
          <cell r="K74">
            <v>118</v>
          </cell>
          <cell r="L74">
            <v>118</v>
          </cell>
          <cell r="N74">
            <v>131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009-2011"/>
      <sheetName val="2012"/>
      <sheetName val="2013"/>
    </sheetNames>
    <sheetDataSet>
      <sheetData sheetId="2">
        <row r="16">
          <cell r="M16">
            <v>3046</v>
          </cell>
        </row>
        <row r="17">
          <cell r="M17">
            <v>7591.6</v>
          </cell>
        </row>
        <row r="18">
          <cell r="M18">
            <v>3471.9</v>
          </cell>
        </row>
        <row r="29">
          <cell r="N29">
            <v>47314.181818181816</v>
          </cell>
        </row>
        <row r="30">
          <cell r="N30">
            <v>364947.8181818182</v>
          </cell>
        </row>
        <row r="36">
          <cell r="M36">
            <v>1392.5</v>
          </cell>
        </row>
        <row r="49">
          <cell r="N49">
            <v>11426.454545454546</v>
          </cell>
        </row>
        <row r="50">
          <cell r="N50">
            <v>113906.54545454546</v>
          </cell>
        </row>
        <row r="54">
          <cell r="M54">
            <v>80.7</v>
          </cell>
        </row>
        <row r="56">
          <cell r="M56">
            <v>1177.0100000000002</v>
          </cell>
        </row>
        <row r="57">
          <cell r="M57">
            <v>282.8</v>
          </cell>
        </row>
        <row r="58">
          <cell r="M58">
            <v>121.6</v>
          </cell>
        </row>
        <row r="69">
          <cell r="N69">
            <v>11836.545454545454</v>
          </cell>
        </row>
        <row r="70">
          <cell r="N70">
            <v>85868.45454545454</v>
          </cell>
        </row>
        <row r="74">
          <cell r="M74">
            <v>151</v>
          </cell>
        </row>
        <row r="76">
          <cell r="M76">
            <v>948.4</v>
          </cell>
        </row>
        <row r="77">
          <cell r="M77">
            <v>270.5</v>
          </cell>
        </row>
        <row r="78">
          <cell r="M78">
            <v>112.5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E2">
            <v>3226</v>
          </cell>
          <cell r="F2">
            <v>1010</v>
          </cell>
          <cell r="G2">
            <v>1071</v>
          </cell>
        </row>
        <row r="3">
          <cell r="E3">
            <v>3230</v>
          </cell>
          <cell r="F3">
            <v>1010</v>
          </cell>
          <cell r="G3">
            <v>1071</v>
          </cell>
        </row>
        <row r="4">
          <cell r="E4">
            <v>3238</v>
          </cell>
          <cell r="F4">
            <v>1012</v>
          </cell>
          <cell r="G4">
            <v>1071</v>
          </cell>
        </row>
        <row r="5">
          <cell r="E5">
            <v>3239</v>
          </cell>
          <cell r="F5">
            <v>1012</v>
          </cell>
          <cell r="G5">
            <v>1071</v>
          </cell>
        </row>
        <row r="6">
          <cell r="E6">
            <v>3239</v>
          </cell>
          <cell r="F6">
            <v>1013</v>
          </cell>
          <cell r="G6">
            <v>1073</v>
          </cell>
        </row>
        <row r="7">
          <cell r="E7">
            <v>3243</v>
          </cell>
          <cell r="F7">
            <v>1016</v>
          </cell>
          <cell r="G7">
            <v>1073</v>
          </cell>
        </row>
        <row r="8">
          <cell r="E8">
            <v>3241</v>
          </cell>
          <cell r="F8">
            <v>1017</v>
          </cell>
          <cell r="G8">
            <v>1073</v>
          </cell>
        </row>
        <row r="9">
          <cell r="E9">
            <v>3165</v>
          </cell>
          <cell r="F9">
            <v>967</v>
          </cell>
          <cell r="G9">
            <v>1020</v>
          </cell>
        </row>
        <row r="10">
          <cell r="E10">
            <v>3166</v>
          </cell>
          <cell r="F10">
            <v>967</v>
          </cell>
          <cell r="G10">
            <v>1021</v>
          </cell>
        </row>
        <row r="11">
          <cell r="E11">
            <v>3170</v>
          </cell>
          <cell r="F11">
            <v>973</v>
          </cell>
          <cell r="G11">
            <v>1024</v>
          </cell>
        </row>
        <row r="12">
          <cell r="E12">
            <v>3166</v>
          </cell>
          <cell r="F12">
            <v>967</v>
          </cell>
          <cell r="G12">
            <v>1022</v>
          </cell>
        </row>
        <row r="13">
          <cell r="E13">
            <v>3188</v>
          </cell>
          <cell r="F13">
            <v>979</v>
          </cell>
          <cell r="G13">
            <v>1025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2012"/>
    </sheetNames>
    <sheetDataSet>
      <sheetData sheetId="0">
        <row r="20">
          <cell r="C20">
            <v>434607.2000000002</v>
          </cell>
          <cell r="D20">
            <v>368545.99999999953</v>
          </cell>
          <cell r="E20">
            <v>428688.2999999998</v>
          </cell>
          <cell r="F20">
            <v>403808.9000000004</v>
          </cell>
          <cell r="G20">
            <v>419214</v>
          </cell>
          <cell r="H20">
            <v>397401</v>
          </cell>
          <cell r="I20">
            <v>403192</v>
          </cell>
          <cell r="J20">
            <v>409542</v>
          </cell>
          <cell r="K20">
            <v>402229</v>
          </cell>
          <cell r="L20">
            <v>428787</v>
          </cell>
          <cell r="M20">
            <v>408567</v>
          </cell>
          <cell r="N20">
            <v>427563.30000000075</v>
          </cell>
        </row>
        <row r="21">
          <cell r="C21">
            <v>6880</v>
          </cell>
          <cell r="D21">
            <v>5200</v>
          </cell>
          <cell r="E21">
            <v>6480</v>
          </cell>
          <cell r="F21">
            <v>6240</v>
          </cell>
          <cell r="G21">
            <v>6320</v>
          </cell>
          <cell r="H21">
            <v>6000</v>
          </cell>
          <cell r="I21">
            <v>6160</v>
          </cell>
          <cell r="J21">
            <v>6240</v>
          </cell>
          <cell r="K21">
            <v>6152</v>
          </cell>
          <cell r="L21">
            <v>6408</v>
          </cell>
          <cell r="M21">
            <v>6560</v>
          </cell>
          <cell r="N21">
            <v>7120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1">
          <cell r="R11">
            <v>113622</v>
          </cell>
        </row>
        <row r="12">
          <cell r="R12">
            <v>99200</v>
          </cell>
        </row>
        <row r="13">
          <cell r="R13">
            <v>103156</v>
          </cell>
        </row>
        <row r="14">
          <cell r="R14">
            <v>116580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2013"/>
      <sheetName val="2014"/>
    </sheetNames>
    <sheetDataSet>
      <sheetData sheetId="0">
        <row r="28">
          <cell r="C28">
            <v>1860</v>
          </cell>
          <cell r="D28">
            <v>1860</v>
          </cell>
          <cell r="E28">
            <v>1860</v>
          </cell>
          <cell r="F28">
            <v>1860</v>
          </cell>
          <cell r="G28">
            <v>1860</v>
          </cell>
          <cell r="H28">
            <v>1860</v>
          </cell>
          <cell r="I28">
            <v>1860</v>
          </cell>
          <cell r="J28">
            <v>1860</v>
          </cell>
          <cell r="K28">
            <v>1860</v>
          </cell>
          <cell r="L28">
            <v>1860</v>
          </cell>
          <cell r="M28">
            <v>2280</v>
          </cell>
          <cell r="N28">
            <v>2280</v>
          </cell>
        </row>
        <row r="29">
          <cell r="C29">
            <v>1778.3999999999999</v>
          </cell>
          <cell r="D29">
            <v>1778.3999999999999</v>
          </cell>
          <cell r="E29">
            <v>1778.3999999999999</v>
          </cell>
          <cell r="F29">
            <v>1778.3999999999999</v>
          </cell>
          <cell r="G29">
            <v>1778.3999999999999</v>
          </cell>
          <cell r="H29">
            <v>1778.3999999999999</v>
          </cell>
          <cell r="I29">
            <v>1778.3999999999999</v>
          </cell>
          <cell r="J29">
            <v>1778.3999999999999</v>
          </cell>
          <cell r="K29">
            <v>1778.3999999999999</v>
          </cell>
          <cell r="L29">
            <v>1778.3999999999999</v>
          </cell>
          <cell r="M29">
            <v>2198</v>
          </cell>
          <cell r="N29">
            <v>2198</v>
          </cell>
        </row>
        <row r="45">
          <cell r="C45">
            <v>558</v>
          </cell>
          <cell r="D45">
            <v>558</v>
          </cell>
          <cell r="E45">
            <v>558</v>
          </cell>
          <cell r="F45">
            <v>558</v>
          </cell>
          <cell r="G45">
            <v>558</v>
          </cell>
          <cell r="H45">
            <v>558</v>
          </cell>
          <cell r="I45">
            <v>558</v>
          </cell>
          <cell r="J45">
            <v>558</v>
          </cell>
          <cell r="K45">
            <v>558</v>
          </cell>
          <cell r="L45">
            <v>558</v>
          </cell>
          <cell r="M45">
            <v>558</v>
          </cell>
          <cell r="N45">
            <v>558</v>
          </cell>
        </row>
        <row r="46">
          <cell r="C46">
            <v>530.1</v>
          </cell>
        </row>
        <row r="62">
          <cell r="C62">
            <v>360</v>
          </cell>
          <cell r="D62">
            <v>360</v>
          </cell>
          <cell r="E62">
            <v>360</v>
          </cell>
          <cell r="F62">
            <v>360</v>
          </cell>
          <cell r="G62">
            <v>360</v>
          </cell>
          <cell r="H62">
            <v>360</v>
          </cell>
          <cell r="I62">
            <v>360</v>
          </cell>
          <cell r="J62">
            <v>360</v>
          </cell>
          <cell r="K62">
            <v>360</v>
          </cell>
          <cell r="L62">
            <v>360</v>
          </cell>
          <cell r="M62">
            <v>360</v>
          </cell>
          <cell r="N62">
            <v>360</v>
          </cell>
        </row>
        <row r="63">
          <cell r="C63">
            <v>342</v>
          </cell>
          <cell r="D63">
            <v>342</v>
          </cell>
          <cell r="E63">
            <v>342</v>
          </cell>
          <cell r="F63">
            <v>342</v>
          </cell>
          <cell r="G63">
            <v>342</v>
          </cell>
          <cell r="H63">
            <v>342</v>
          </cell>
          <cell r="I63">
            <v>342</v>
          </cell>
          <cell r="J63">
            <v>342</v>
          </cell>
          <cell r="K63">
            <v>342</v>
          </cell>
          <cell r="L63">
            <v>342</v>
          </cell>
          <cell r="M63">
            <v>342</v>
          </cell>
          <cell r="N63">
            <v>342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ngatapu"/>
      <sheetName val="Vava'u"/>
      <sheetName val="Ha'apai"/>
      <sheetName val="Eua"/>
    </sheetNames>
    <sheetDataSet>
      <sheetData sheetId="0">
        <row r="5">
          <cell r="B5">
            <v>4249941</v>
          </cell>
          <cell r="C5">
            <v>3484053</v>
          </cell>
          <cell r="D5">
            <v>4477261</v>
          </cell>
          <cell r="E5">
            <v>4396890</v>
          </cell>
          <cell r="F5">
            <v>3989057</v>
          </cell>
          <cell r="G5">
            <v>3714904</v>
          </cell>
          <cell r="H5">
            <v>3716492</v>
          </cell>
          <cell r="I5">
            <v>3809054</v>
          </cell>
          <cell r="J5">
            <v>3715461</v>
          </cell>
          <cell r="K5">
            <v>3876886</v>
          </cell>
          <cell r="L5">
            <v>3698458</v>
          </cell>
          <cell r="M5">
            <v>3777814</v>
          </cell>
        </row>
        <row r="7">
          <cell r="B7">
            <v>4197708</v>
          </cell>
          <cell r="D7">
            <v>4423955</v>
          </cell>
          <cell r="E7">
            <v>4323435</v>
          </cell>
          <cell r="F7">
            <v>3935661</v>
          </cell>
          <cell r="G7">
            <v>3657578</v>
          </cell>
          <cell r="H7">
            <v>3672762</v>
          </cell>
          <cell r="I7">
            <v>3758138</v>
          </cell>
          <cell r="J7">
            <v>3666122</v>
          </cell>
          <cell r="L7">
            <v>3610262</v>
          </cell>
        </row>
        <row r="8">
          <cell r="B8">
            <v>3292876.061946903</v>
          </cell>
          <cell r="C8">
            <v>3041545.08</v>
          </cell>
          <cell r="D8">
            <v>3699448</v>
          </cell>
          <cell r="E8">
            <v>3240232</v>
          </cell>
          <cell r="F8">
            <v>3277637</v>
          </cell>
          <cell r="G8">
            <v>3746627.63</v>
          </cell>
          <cell r="H8">
            <v>3023838</v>
          </cell>
          <cell r="I8">
            <v>3483168.25</v>
          </cell>
          <cell r="J8">
            <v>2799973.79</v>
          </cell>
          <cell r="K8">
            <v>3016133</v>
          </cell>
          <cell r="L8">
            <v>3012396</v>
          </cell>
          <cell r="M8">
            <v>3325093</v>
          </cell>
        </row>
        <row r="10">
          <cell r="B10">
            <v>14648</v>
          </cell>
          <cell r="C10">
            <v>14837</v>
          </cell>
          <cell r="D10">
            <v>14942</v>
          </cell>
          <cell r="E10">
            <v>14973</v>
          </cell>
          <cell r="F10">
            <v>14947</v>
          </cell>
          <cell r="G10">
            <v>14969</v>
          </cell>
          <cell r="H10">
            <v>15009</v>
          </cell>
          <cell r="I10">
            <v>15047</v>
          </cell>
          <cell r="J10">
            <v>14975</v>
          </cell>
          <cell r="K10">
            <v>15179</v>
          </cell>
          <cell r="L10">
            <v>15210</v>
          </cell>
          <cell r="M10">
            <v>15232</v>
          </cell>
        </row>
        <row r="27">
          <cell r="B27">
            <v>4037888</v>
          </cell>
          <cell r="C27">
            <v>3895636</v>
          </cell>
          <cell r="D27">
            <v>4009831</v>
          </cell>
          <cell r="E27">
            <v>3838703</v>
          </cell>
          <cell r="F27">
            <v>4139750</v>
          </cell>
          <cell r="G27">
            <v>3927478</v>
          </cell>
          <cell r="H27">
            <v>3636760</v>
          </cell>
          <cell r="I27">
            <v>3895094</v>
          </cell>
          <cell r="J27">
            <v>4038522</v>
          </cell>
          <cell r="K27">
            <v>4262203</v>
          </cell>
          <cell r="L27">
            <v>4046032</v>
          </cell>
          <cell r="M27">
            <v>4308081</v>
          </cell>
        </row>
        <row r="29">
          <cell r="B29">
            <v>3942361</v>
          </cell>
          <cell r="C29">
            <v>3811987</v>
          </cell>
          <cell r="D29">
            <v>3942655</v>
          </cell>
          <cell r="E29">
            <v>3761259</v>
          </cell>
          <cell r="F29">
            <v>4044282</v>
          </cell>
          <cell r="G29">
            <v>3754515</v>
          </cell>
          <cell r="H29">
            <v>3550004</v>
          </cell>
          <cell r="I29">
            <v>3801910</v>
          </cell>
          <cell r="J29">
            <v>3953590</v>
          </cell>
          <cell r="K29">
            <v>4158090</v>
          </cell>
          <cell r="L29">
            <v>3931733</v>
          </cell>
          <cell r="M29">
            <v>4182188</v>
          </cell>
        </row>
        <row r="30">
          <cell r="B30">
            <v>3340241.72</v>
          </cell>
          <cell r="C30">
            <v>3011829.71</v>
          </cell>
          <cell r="D30">
            <v>3574090</v>
          </cell>
          <cell r="E30">
            <v>3015323.52</v>
          </cell>
          <cell r="F30">
            <v>3307287.78</v>
          </cell>
          <cell r="G30">
            <v>3235881.3</v>
          </cell>
          <cell r="H30">
            <v>3010075.08</v>
          </cell>
          <cell r="I30">
            <v>3325345</v>
          </cell>
          <cell r="J30">
            <v>3020651.38</v>
          </cell>
          <cell r="K30">
            <v>3403754</v>
          </cell>
          <cell r="L30">
            <v>3569805.2</v>
          </cell>
          <cell r="M30">
            <v>3647218.06</v>
          </cell>
        </row>
        <row r="32">
          <cell r="B32">
            <v>15239</v>
          </cell>
          <cell r="C32">
            <v>15224</v>
          </cell>
          <cell r="D32">
            <v>15213</v>
          </cell>
          <cell r="E32">
            <v>15237</v>
          </cell>
          <cell r="F32">
            <v>15269</v>
          </cell>
          <cell r="G32">
            <v>15242</v>
          </cell>
          <cell r="H32">
            <v>15249</v>
          </cell>
          <cell r="I32">
            <v>15248</v>
          </cell>
          <cell r="J32">
            <v>15264</v>
          </cell>
          <cell r="K32">
            <v>15298</v>
          </cell>
          <cell r="L32">
            <v>15333</v>
          </cell>
          <cell r="M32">
            <v>15355</v>
          </cell>
        </row>
        <row r="55">
          <cell r="B55">
            <v>3456465.81</v>
          </cell>
          <cell r="C55">
            <v>3810412</v>
          </cell>
          <cell r="D55">
            <v>3333635.82</v>
          </cell>
          <cell r="E55">
            <v>3502125.23</v>
          </cell>
          <cell r="F55">
            <v>3401571.78</v>
          </cell>
          <cell r="G55">
            <v>3134271.47</v>
          </cell>
          <cell r="H55">
            <v>3517249</v>
          </cell>
          <cell r="I55">
            <v>3001809</v>
          </cell>
          <cell r="J55">
            <v>3087106.14</v>
          </cell>
          <cell r="K55">
            <v>3284993</v>
          </cell>
          <cell r="L55">
            <v>2898634</v>
          </cell>
          <cell r="M55">
            <v>3723975</v>
          </cell>
        </row>
        <row r="57">
          <cell r="B57">
            <v>15280</v>
          </cell>
          <cell r="C57">
            <v>15244</v>
          </cell>
          <cell r="D57">
            <v>15248</v>
          </cell>
          <cell r="E57">
            <v>15291</v>
          </cell>
          <cell r="F57">
            <v>15309</v>
          </cell>
          <cell r="G57">
            <v>15342</v>
          </cell>
          <cell r="H57">
            <v>15376</v>
          </cell>
          <cell r="I57">
            <v>15376</v>
          </cell>
          <cell r="J57">
            <v>15379</v>
          </cell>
          <cell r="K57">
            <v>15379</v>
          </cell>
          <cell r="L57">
            <v>15339</v>
          </cell>
          <cell r="M57">
            <v>15277</v>
          </cell>
        </row>
        <row r="80">
          <cell r="B80">
            <v>3297654</v>
          </cell>
          <cell r="C80">
            <v>3221130</v>
          </cell>
          <cell r="D80">
            <v>3467749</v>
          </cell>
          <cell r="E80">
            <v>2980623</v>
          </cell>
          <cell r="F80">
            <v>2972679</v>
          </cell>
          <cell r="G80">
            <v>2933906</v>
          </cell>
          <cell r="H80">
            <v>3078341</v>
          </cell>
          <cell r="I80">
            <v>2660667</v>
          </cell>
          <cell r="J80">
            <v>3014737</v>
          </cell>
          <cell r="K80">
            <v>2993540</v>
          </cell>
          <cell r="L80">
            <v>2855214</v>
          </cell>
        </row>
        <row r="82">
          <cell r="B82">
            <v>15230</v>
          </cell>
          <cell r="C82">
            <v>14892</v>
          </cell>
          <cell r="D82">
            <v>14953</v>
          </cell>
          <cell r="E82">
            <v>14970</v>
          </cell>
          <cell r="F82">
            <v>15050</v>
          </cell>
          <cell r="G82">
            <v>15089</v>
          </cell>
          <cell r="H82">
            <v>15140</v>
          </cell>
          <cell r="I82">
            <v>15220</v>
          </cell>
          <cell r="J82">
            <v>15237</v>
          </cell>
          <cell r="K82">
            <v>15266</v>
          </cell>
          <cell r="L82">
            <v>15282</v>
          </cell>
        </row>
      </sheetData>
      <sheetData sheetId="1">
        <row r="4">
          <cell r="B4">
            <v>448804</v>
          </cell>
          <cell r="C4">
            <v>411462</v>
          </cell>
          <cell r="D4">
            <v>487537</v>
          </cell>
          <cell r="E4">
            <v>455049</v>
          </cell>
          <cell r="F4">
            <v>446293</v>
          </cell>
          <cell r="G4">
            <v>438467</v>
          </cell>
          <cell r="I4">
            <v>461154</v>
          </cell>
          <cell r="J4">
            <v>443703</v>
          </cell>
          <cell r="K4">
            <v>449341</v>
          </cell>
          <cell r="L4">
            <v>419720</v>
          </cell>
          <cell r="M4">
            <v>454684</v>
          </cell>
        </row>
        <row r="6">
          <cell r="B6">
            <v>427840</v>
          </cell>
          <cell r="C6">
            <v>391870</v>
          </cell>
          <cell r="F6">
            <v>425430</v>
          </cell>
          <cell r="G6">
            <v>418430</v>
          </cell>
          <cell r="H6">
            <v>430010</v>
          </cell>
          <cell r="I6">
            <v>440670</v>
          </cell>
          <cell r="J6">
            <v>423590</v>
          </cell>
          <cell r="K6">
            <v>429010</v>
          </cell>
          <cell r="L6">
            <v>400420</v>
          </cell>
          <cell r="M6">
            <v>423410</v>
          </cell>
        </row>
        <row r="7">
          <cell r="B7">
            <v>354949</v>
          </cell>
          <cell r="C7">
            <v>345989</v>
          </cell>
          <cell r="D7">
            <v>348861</v>
          </cell>
          <cell r="E7">
            <v>394376</v>
          </cell>
          <cell r="F7">
            <v>350600</v>
          </cell>
          <cell r="G7">
            <v>358860</v>
          </cell>
          <cell r="I7">
            <v>360316</v>
          </cell>
          <cell r="J7">
            <v>395967</v>
          </cell>
          <cell r="K7">
            <v>388665</v>
          </cell>
          <cell r="L7">
            <v>346503</v>
          </cell>
          <cell r="M7">
            <v>295764</v>
          </cell>
        </row>
        <row r="9">
          <cell r="B9">
            <v>3193</v>
          </cell>
          <cell r="C9">
            <v>3194</v>
          </cell>
          <cell r="D9">
            <v>3195</v>
          </cell>
          <cell r="E9">
            <v>3191</v>
          </cell>
          <cell r="F9">
            <v>3193</v>
          </cell>
          <cell r="G9">
            <v>3194</v>
          </cell>
          <cell r="H9">
            <v>3193</v>
          </cell>
          <cell r="I9">
            <v>3185</v>
          </cell>
          <cell r="J9">
            <v>3195</v>
          </cell>
          <cell r="K9">
            <v>3199</v>
          </cell>
          <cell r="L9">
            <v>3202</v>
          </cell>
          <cell r="M9">
            <v>3203</v>
          </cell>
        </row>
        <row r="25">
          <cell r="B25">
            <v>473976</v>
          </cell>
          <cell r="C25">
            <v>437036</v>
          </cell>
          <cell r="D25">
            <v>474232</v>
          </cell>
          <cell r="E25">
            <v>436290</v>
          </cell>
          <cell r="F25">
            <v>478206</v>
          </cell>
          <cell r="G25">
            <v>454699</v>
          </cell>
          <cell r="H25">
            <v>446891</v>
          </cell>
          <cell r="I25">
            <v>469017</v>
          </cell>
          <cell r="J25">
            <v>455757</v>
          </cell>
          <cell r="K25">
            <v>469653</v>
          </cell>
          <cell r="L25">
            <v>453369</v>
          </cell>
          <cell r="M25">
            <v>467074</v>
          </cell>
        </row>
        <row r="27">
          <cell r="B27">
            <v>451420</v>
          </cell>
          <cell r="C27">
            <v>417070</v>
          </cell>
          <cell r="D27">
            <v>452380</v>
          </cell>
          <cell r="E27">
            <v>415340</v>
          </cell>
          <cell r="F27">
            <v>455860</v>
          </cell>
          <cell r="G27">
            <v>432910</v>
          </cell>
          <cell r="H27">
            <v>425310</v>
          </cell>
          <cell r="I27">
            <v>447030</v>
          </cell>
          <cell r="J27">
            <v>425230</v>
          </cell>
          <cell r="K27">
            <v>447040</v>
          </cell>
          <cell r="L27">
            <v>432970</v>
          </cell>
          <cell r="M27">
            <v>457000</v>
          </cell>
        </row>
        <row r="28">
          <cell r="B28">
            <v>433869</v>
          </cell>
          <cell r="C28">
            <v>350977</v>
          </cell>
          <cell r="D28">
            <v>356741</v>
          </cell>
          <cell r="E28">
            <v>382246</v>
          </cell>
          <cell r="F28">
            <v>353361</v>
          </cell>
          <cell r="G28">
            <v>392330</v>
          </cell>
          <cell r="H28">
            <v>369876</v>
          </cell>
          <cell r="I28">
            <v>374570</v>
          </cell>
          <cell r="J28">
            <v>369200</v>
          </cell>
          <cell r="K28">
            <v>348848</v>
          </cell>
          <cell r="L28">
            <v>391662</v>
          </cell>
          <cell r="M28">
            <v>356310</v>
          </cell>
        </row>
        <row r="30">
          <cell r="B30">
            <v>3207</v>
          </cell>
          <cell r="C30">
            <v>3210</v>
          </cell>
          <cell r="D30">
            <v>3210</v>
          </cell>
          <cell r="E30">
            <v>3211</v>
          </cell>
          <cell r="F30">
            <v>3215</v>
          </cell>
          <cell r="G30">
            <v>3216</v>
          </cell>
          <cell r="H30">
            <v>3218</v>
          </cell>
          <cell r="I30">
            <v>3216</v>
          </cell>
          <cell r="J30">
            <v>3220</v>
          </cell>
          <cell r="K30">
            <v>3224</v>
          </cell>
          <cell r="L30">
            <v>3224</v>
          </cell>
          <cell r="M30">
            <v>3224</v>
          </cell>
        </row>
        <row r="52">
          <cell r="B52">
            <v>393558</v>
          </cell>
          <cell r="C52">
            <v>351702</v>
          </cell>
          <cell r="D52">
            <v>344881</v>
          </cell>
          <cell r="E52">
            <v>348957</v>
          </cell>
          <cell r="F52">
            <v>396412</v>
          </cell>
          <cell r="G52">
            <v>332063</v>
          </cell>
          <cell r="H52">
            <v>349035</v>
          </cell>
          <cell r="I52">
            <v>376137</v>
          </cell>
          <cell r="J52">
            <v>342327</v>
          </cell>
          <cell r="K52">
            <v>355555</v>
          </cell>
          <cell r="L52">
            <v>319817</v>
          </cell>
          <cell r="M52">
            <v>345620</v>
          </cell>
        </row>
        <row r="54">
          <cell r="B54">
            <v>3226</v>
          </cell>
          <cell r="C54">
            <v>3215</v>
          </cell>
          <cell r="D54">
            <v>3214</v>
          </cell>
          <cell r="E54">
            <v>3226</v>
          </cell>
          <cell r="F54">
            <v>3212</v>
          </cell>
          <cell r="G54">
            <v>3220</v>
          </cell>
          <cell r="H54">
            <v>3213</v>
          </cell>
          <cell r="I54">
            <v>3213</v>
          </cell>
          <cell r="J54">
            <v>3226</v>
          </cell>
          <cell r="K54">
            <v>3210</v>
          </cell>
          <cell r="L54">
            <v>3211</v>
          </cell>
          <cell r="M54">
            <v>3217</v>
          </cell>
        </row>
        <row r="76">
          <cell r="B76">
            <v>325395</v>
          </cell>
          <cell r="C76">
            <v>314819</v>
          </cell>
          <cell r="D76">
            <v>333032</v>
          </cell>
          <cell r="E76">
            <v>311434</v>
          </cell>
          <cell r="F76">
            <v>348079</v>
          </cell>
          <cell r="G76">
            <v>328664</v>
          </cell>
          <cell r="H76">
            <v>385508</v>
          </cell>
          <cell r="I76">
            <v>318276</v>
          </cell>
          <cell r="J76">
            <v>319710</v>
          </cell>
          <cell r="K76">
            <v>358706</v>
          </cell>
          <cell r="L76">
            <v>311454</v>
          </cell>
          <cell r="M76">
            <v>310757</v>
          </cell>
        </row>
        <row r="78">
          <cell r="B78">
            <v>3208</v>
          </cell>
          <cell r="C78">
            <v>3220</v>
          </cell>
          <cell r="D78">
            <v>3190</v>
          </cell>
          <cell r="E78">
            <v>3200</v>
          </cell>
          <cell r="F78">
            <v>3200</v>
          </cell>
          <cell r="G78">
            <v>3204</v>
          </cell>
          <cell r="H78">
            <v>3208</v>
          </cell>
          <cell r="I78">
            <v>3209</v>
          </cell>
          <cell r="J78">
            <v>3214</v>
          </cell>
          <cell r="K78">
            <v>3217</v>
          </cell>
          <cell r="L78">
            <v>3220</v>
          </cell>
          <cell r="M78">
            <v>3224</v>
          </cell>
        </row>
      </sheetData>
      <sheetData sheetId="2">
        <row r="5">
          <cell r="B5">
            <v>131428</v>
          </cell>
          <cell r="C5">
            <v>114791</v>
          </cell>
          <cell r="D5">
            <v>141274</v>
          </cell>
          <cell r="E5">
            <v>135624</v>
          </cell>
          <cell r="F5">
            <v>155411</v>
          </cell>
          <cell r="G5">
            <v>179053</v>
          </cell>
          <cell r="H5">
            <v>132738</v>
          </cell>
          <cell r="I5">
            <v>134861</v>
          </cell>
          <cell r="J5">
            <v>128175</v>
          </cell>
          <cell r="L5">
            <v>127824</v>
          </cell>
          <cell r="M5">
            <v>138993</v>
          </cell>
        </row>
        <row r="7">
          <cell r="D7">
            <v>136476</v>
          </cell>
          <cell r="F7">
            <v>149772</v>
          </cell>
          <cell r="G7">
            <v>126372</v>
          </cell>
          <cell r="I7">
            <v>129216</v>
          </cell>
          <cell r="J7">
            <v>122868</v>
          </cell>
          <cell r="L7">
            <v>122592</v>
          </cell>
          <cell r="M7">
            <v>133092</v>
          </cell>
        </row>
        <row r="8">
          <cell r="B8">
            <v>101974</v>
          </cell>
          <cell r="C8">
            <v>95604</v>
          </cell>
          <cell r="D8">
            <v>120101</v>
          </cell>
          <cell r="E8">
            <v>109997</v>
          </cell>
          <cell r="F8">
            <v>120430</v>
          </cell>
          <cell r="G8">
            <v>111604</v>
          </cell>
          <cell r="H8">
            <v>100004</v>
          </cell>
          <cell r="I8">
            <v>118634</v>
          </cell>
          <cell r="J8">
            <v>105003</v>
          </cell>
          <cell r="K8">
            <v>105973</v>
          </cell>
          <cell r="L8">
            <v>115079</v>
          </cell>
          <cell r="M8">
            <v>108370</v>
          </cell>
        </row>
        <row r="10">
          <cell r="B10">
            <v>978</v>
          </cell>
          <cell r="C10">
            <v>979</v>
          </cell>
          <cell r="D10">
            <v>983</v>
          </cell>
          <cell r="E10">
            <v>982</v>
          </cell>
          <cell r="F10">
            <v>984</v>
          </cell>
          <cell r="G10">
            <v>985</v>
          </cell>
          <cell r="H10">
            <v>984</v>
          </cell>
          <cell r="I10">
            <v>984</v>
          </cell>
          <cell r="J10">
            <v>985</v>
          </cell>
          <cell r="K10">
            <v>990</v>
          </cell>
          <cell r="L10">
            <v>990</v>
          </cell>
          <cell r="M10">
            <v>991</v>
          </cell>
        </row>
        <row r="27">
          <cell r="B27">
            <v>132080</v>
          </cell>
          <cell r="C27">
            <v>126621</v>
          </cell>
          <cell r="D27">
            <v>143972</v>
          </cell>
          <cell r="E27">
            <v>135434</v>
          </cell>
          <cell r="F27">
            <v>135539</v>
          </cell>
          <cell r="G27">
            <v>132200</v>
          </cell>
          <cell r="H27">
            <v>134264</v>
          </cell>
          <cell r="I27">
            <v>131813</v>
          </cell>
          <cell r="J27">
            <v>130727</v>
          </cell>
          <cell r="K27">
            <v>136615</v>
          </cell>
          <cell r="L27">
            <v>128201</v>
          </cell>
          <cell r="M27">
            <v>135610</v>
          </cell>
        </row>
        <row r="29">
          <cell r="B29">
            <v>126180</v>
          </cell>
          <cell r="C29">
            <v>121404</v>
          </cell>
          <cell r="D29">
            <v>137652</v>
          </cell>
          <cell r="E29">
            <v>129624</v>
          </cell>
          <cell r="F29">
            <v>131232</v>
          </cell>
          <cell r="G29">
            <v>126852</v>
          </cell>
          <cell r="H29">
            <v>128088</v>
          </cell>
          <cell r="I29">
            <v>126264</v>
          </cell>
          <cell r="J29">
            <v>126072</v>
          </cell>
          <cell r="K29">
            <v>130452</v>
          </cell>
          <cell r="L29">
            <v>122916</v>
          </cell>
          <cell r="M29">
            <v>129828</v>
          </cell>
        </row>
        <row r="30">
          <cell r="B30">
            <v>107789</v>
          </cell>
          <cell r="C30">
            <v>108151</v>
          </cell>
          <cell r="D30">
            <v>125900</v>
          </cell>
          <cell r="E30">
            <v>112681</v>
          </cell>
          <cell r="F30">
            <v>118809</v>
          </cell>
          <cell r="G30">
            <v>114010</v>
          </cell>
          <cell r="H30">
            <v>123240</v>
          </cell>
          <cell r="I30">
            <v>108255</v>
          </cell>
          <cell r="J30">
            <v>103865</v>
          </cell>
          <cell r="K30">
            <v>116350</v>
          </cell>
          <cell r="L30">
            <v>115148</v>
          </cell>
          <cell r="M30">
            <v>112690</v>
          </cell>
        </row>
        <row r="32">
          <cell r="B32">
            <v>989</v>
          </cell>
          <cell r="C32">
            <v>991</v>
          </cell>
          <cell r="D32">
            <v>990</v>
          </cell>
          <cell r="E32">
            <v>991</v>
          </cell>
          <cell r="F32">
            <v>989</v>
          </cell>
          <cell r="G32">
            <v>980</v>
          </cell>
          <cell r="H32">
            <v>981</v>
          </cell>
          <cell r="I32">
            <v>986</v>
          </cell>
          <cell r="J32">
            <v>983</v>
          </cell>
          <cell r="K32">
            <v>977</v>
          </cell>
          <cell r="L32">
            <v>980</v>
          </cell>
          <cell r="M32">
            <v>982</v>
          </cell>
        </row>
        <row r="56">
          <cell r="B56">
            <v>114580</v>
          </cell>
          <cell r="C56">
            <v>99820</v>
          </cell>
          <cell r="D56">
            <v>116212</v>
          </cell>
          <cell r="E56">
            <v>110103</v>
          </cell>
          <cell r="F56">
            <v>112127</v>
          </cell>
          <cell r="G56">
            <v>105177</v>
          </cell>
          <cell r="H56">
            <v>97921</v>
          </cell>
          <cell r="I56">
            <v>114851</v>
          </cell>
          <cell r="J56">
            <v>97064</v>
          </cell>
          <cell r="K56">
            <v>98432</v>
          </cell>
          <cell r="L56">
            <v>107084</v>
          </cell>
          <cell r="M56">
            <v>92411</v>
          </cell>
        </row>
        <row r="58">
          <cell r="B58">
            <v>973</v>
          </cell>
          <cell r="C58">
            <v>978</v>
          </cell>
          <cell r="D58">
            <v>992</v>
          </cell>
          <cell r="E58">
            <v>993</v>
          </cell>
          <cell r="F58">
            <v>997</v>
          </cell>
          <cell r="G58">
            <v>997</v>
          </cell>
          <cell r="H58">
            <v>1004</v>
          </cell>
          <cell r="I58">
            <v>1004</v>
          </cell>
          <cell r="J58">
            <v>1005</v>
          </cell>
          <cell r="K58">
            <v>1006</v>
          </cell>
          <cell r="L58">
            <v>1008</v>
          </cell>
          <cell r="M58">
            <v>1009</v>
          </cell>
        </row>
        <row r="82">
          <cell r="B82">
            <v>119962</v>
          </cell>
          <cell r="C82">
            <v>87166</v>
          </cell>
          <cell r="D82">
            <v>95612</v>
          </cell>
          <cell r="E82">
            <v>102658</v>
          </cell>
          <cell r="F82">
            <v>97010</v>
          </cell>
          <cell r="G82">
            <v>108711</v>
          </cell>
          <cell r="H82">
            <v>97166</v>
          </cell>
          <cell r="I82">
            <v>108781</v>
          </cell>
          <cell r="J82">
            <v>98862</v>
          </cell>
          <cell r="K82">
            <v>105227</v>
          </cell>
          <cell r="L82">
            <v>95362</v>
          </cell>
          <cell r="M82">
            <v>95920</v>
          </cell>
        </row>
        <row r="84">
          <cell r="B84">
            <v>1009</v>
          </cell>
          <cell r="C84">
            <v>1011</v>
          </cell>
          <cell r="D84">
            <v>1011</v>
          </cell>
          <cell r="E84">
            <v>1005</v>
          </cell>
          <cell r="F84">
            <v>1005</v>
          </cell>
          <cell r="G84">
            <v>999</v>
          </cell>
          <cell r="H84">
            <v>1001</v>
          </cell>
          <cell r="I84">
            <v>999</v>
          </cell>
          <cell r="J84">
            <v>999</v>
          </cell>
          <cell r="K84">
            <v>1004</v>
          </cell>
          <cell r="L84">
            <v>1006</v>
          </cell>
          <cell r="M84">
            <v>1006</v>
          </cell>
        </row>
      </sheetData>
      <sheetData sheetId="3">
        <row r="5">
          <cell r="B5">
            <v>91691</v>
          </cell>
          <cell r="C5">
            <v>81370</v>
          </cell>
          <cell r="H5">
            <v>100371</v>
          </cell>
        </row>
        <row r="7">
          <cell r="B7">
            <v>90756</v>
          </cell>
          <cell r="C7">
            <v>77076</v>
          </cell>
          <cell r="D7">
            <v>96444</v>
          </cell>
          <cell r="E7">
            <v>91656</v>
          </cell>
          <cell r="F7">
            <v>91824</v>
          </cell>
          <cell r="G7">
            <v>87420</v>
          </cell>
          <cell r="H7">
            <v>94056</v>
          </cell>
          <cell r="I7">
            <v>94140</v>
          </cell>
          <cell r="K7">
            <v>90036</v>
          </cell>
          <cell r="L7">
            <v>84756</v>
          </cell>
          <cell r="M7">
            <v>94992</v>
          </cell>
        </row>
        <row r="8">
          <cell r="B8">
            <v>93479</v>
          </cell>
          <cell r="C8">
            <v>68669</v>
          </cell>
          <cell r="D8">
            <v>78583</v>
          </cell>
          <cell r="E8">
            <v>72484</v>
          </cell>
          <cell r="F8">
            <v>77888</v>
          </cell>
          <cell r="G8">
            <v>76100</v>
          </cell>
          <cell r="H8">
            <v>72615</v>
          </cell>
          <cell r="I8">
            <v>76715</v>
          </cell>
          <cell r="K8">
            <v>78027</v>
          </cell>
          <cell r="L8">
            <v>72470</v>
          </cell>
          <cell r="M8">
            <v>85753</v>
          </cell>
        </row>
        <row r="10">
          <cell r="B10">
            <v>1038</v>
          </cell>
          <cell r="C10">
            <v>1029</v>
          </cell>
          <cell r="D10">
            <v>1034</v>
          </cell>
          <cell r="E10">
            <v>1037</v>
          </cell>
          <cell r="F10">
            <v>1043</v>
          </cell>
          <cell r="G10">
            <v>1046</v>
          </cell>
          <cell r="H10">
            <v>1047</v>
          </cell>
          <cell r="I10">
            <v>1050</v>
          </cell>
          <cell r="J10">
            <v>1054</v>
          </cell>
          <cell r="K10">
            <v>1056</v>
          </cell>
          <cell r="L10">
            <v>1065</v>
          </cell>
          <cell r="M10">
            <v>1066</v>
          </cell>
        </row>
        <row r="25">
          <cell r="B25">
            <v>95405</v>
          </cell>
          <cell r="C25">
            <v>98806</v>
          </cell>
          <cell r="D25">
            <v>109319</v>
          </cell>
          <cell r="E25">
            <v>106108</v>
          </cell>
          <cell r="F25">
            <v>119387</v>
          </cell>
          <cell r="G25">
            <v>109355</v>
          </cell>
          <cell r="H25">
            <v>110897</v>
          </cell>
          <cell r="I25">
            <v>104800</v>
          </cell>
          <cell r="J25">
            <v>103878</v>
          </cell>
          <cell r="K25">
            <v>105997</v>
          </cell>
          <cell r="L25">
            <v>102765</v>
          </cell>
          <cell r="M25">
            <v>112375</v>
          </cell>
        </row>
        <row r="27">
          <cell r="B27">
            <v>91404</v>
          </cell>
          <cell r="C27">
            <v>85344</v>
          </cell>
          <cell r="D27">
            <v>97176</v>
          </cell>
          <cell r="E27">
            <v>92748</v>
          </cell>
          <cell r="F27">
            <v>107544</v>
          </cell>
          <cell r="G27">
            <v>95448</v>
          </cell>
          <cell r="H27">
            <v>98244</v>
          </cell>
          <cell r="I27">
            <v>95652</v>
          </cell>
          <cell r="J27">
            <v>91284</v>
          </cell>
          <cell r="K27">
            <v>92988</v>
          </cell>
          <cell r="L27">
            <v>90480</v>
          </cell>
          <cell r="M27">
            <v>99708</v>
          </cell>
        </row>
        <row r="28">
          <cell r="B28">
            <v>78234</v>
          </cell>
          <cell r="C28">
            <v>75658</v>
          </cell>
          <cell r="D28">
            <v>87255</v>
          </cell>
          <cell r="E28">
            <v>79543</v>
          </cell>
          <cell r="F28">
            <v>94142</v>
          </cell>
          <cell r="G28">
            <v>85186</v>
          </cell>
          <cell r="H28">
            <v>89134</v>
          </cell>
          <cell r="I28">
            <v>85911</v>
          </cell>
          <cell r="J28">
            <v>76638</v>
          </cell>
          <cell r="K28">
            <v>82910</v>
          </cell>
          <cell r="L28">
            <v>86371</v>
          </cell>
          <cell r="M28">
            <v>85191</v>
          </cell>
        </row>
        <row r="30">
          <cell r="B30">
            <v>1072</v>
          </cell>
          <cell r="C30">
            <v>1068</v>
          </cell>
          <cell r="D30">
            <v>1068</v>
          </cell>
          <cell r="E30">
            <v>1066</v>
          </cell>
          <cell r="F30">
            <v>1069</v>
          </cell>
          <cell r="G30">
            <v>1068</v>
          </cell>
          <cell r="H30">
            <v>1079</v>
          </cell>
          <cell r="I30">
            <v>1081</v>
          </cell>
          <cell r="J30">
            <v>1082</v>
          </cell>
          <cell r="K30">
            <v>1087</v>
          </cell>
          <cell r="L30">
            <v>1087</v>
          </cell>
          <cell r="M30">
            <v>1089</v>
          </cell>
        </row>
        <row r="51">
          <cell r="B51">
            <v>82937</v>
          </cell>
          <cell r="C51">
            <v>80301</v>
          </cell>
          <cell r="D51">
            <v>81366</v>
          </cell>
          <cell r="E51">
            <v>71340</v>
          </cell>
          <cell r="F51">
            <v>78645</v>
          </cell>
          <cell r="G51">
            <v>69480</v>
          </cell>
          <cell r="H51">
            <v>78052</v>
          </cell>
          <cell r="I51">
            <v>66631</v>
          </cell>
          <cell r="J51">
            <v>65666</v>
          </cell>
          <cell r="K51">
            <v>77366</v>
          </cell>
          <cell r="L51">
            <v>62971</v>
          </cell>
          <cell r="M51">
            <v>79418</v>
          </cell>
        </row>
        <row r="53">
          <cell r="B53">
            <v>1089</v>
          </cell>
          <cell r="C53">
            <v>1095</v>
          </cell>
          <cell r="D53">
            <v>1095</v>
          </cell>
          <cell r="E53">
            <v>1095</v>
          </cell>
          <cell r="F53">
            <v>1097</v>
          </cell>
          <cell r="G53">
            <v>1097</v>
          </cell>
          <cell r="H53">
            <v>1097</v>
          </cell>
          <cell r="I53">
            <v>1098</v>
          </cell>
          <cell r="J53">
            <v>1065</v>
          </cell>
          <cell r="K53">
            <v>1047</v>
          </cell>
          <cell r="L53">
            <v>1050</v>
          </cell>
          <cell r="M53">
            <v>1051</v>
          </cell>
        </row>
        <row r="76">
          <cell r="B76">
            <v>75780</v>
          </cell>
          <cell r="C76">
            <v>83098</v>
          </cell>
          <cell r="D76">
            <v>76353</v>
          </cell>
          <cell r="E76">
            <v>70869</v>
          </cell>
          <cell r="F76">
            <v>81204</v>
          </cell>
          <cell r="G76">
            <v>65000</v>
          </cell>
          <cell r="H76">
            <v>82223</v>
          </cell>
          <cell r="I76">
            <v>64923</v>
          </cell>
          <cell r="J76">
            <v>67535</v>
          </cell>
          <cell r="K76">
            <v>69180</v>
          </cell>
        </row>
        <row r="78">
          <cell r="B78">
            <v>1055</v>
          </cell>
          <cell r="C78">
            <v>1056</v>
          </cell>
          <cell r="D78">
            <v>1060</v>
          </cell>
          <cell r="E78">
            <v>1062</v>
          </cell>
          <cell r="F78">
            <v>1062</v>
          </cell>
          <cell r="G78">
            <v>1063</v>
          </cell>
          <cell r="H78">
            <v>1063</v>
          </cell>
          <cell r="I78">
            <v>1064</v>
          </cell>
          <cell r="J78">
            <v>1064</v>
          </cell>
          <cell r="K78">
            <v>1064</v>
          </cell>
          <cell r="L78">
            <v>1064</v>
          </cell>
          <cell r="M78">
            <v>1065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ngatapu"/>
      <sheetName val="Vava'u"/>
      <sheetName val="Ha'apai"/>
      <sheetName val="Eua"/>
    </sheetNames>
    <sheetDataSet>
      <sheetData sheetId="0">
        <row r="5">
          <cell r="C5">
            <v>15679</v>
          </cell>
        </row>
        <row r="6">
          <cell r="C6">
            <v>14417</v>
          </cell>
        </row>
        <row r="7">
          <cell r="C7">
            <v>11501</v>
          </cell>
        </row>
        <row r="8">
          <cell r="C8">
            <v>15365</v>
          </cell>
        </row>
        <row r="9">
          <cell r="C9">
            <v>15456</v>
          </cell>
        </row>
        <row r="10">
          <cell r="C10">
            <v>14343</v>
          </cell>
        </row>
        <row r="11">
          <cell r="C11">
            <v>14318</v>
          </cell>
        </row>
        <row r="12">
          <cell r="C12">
            <v>14291</v>
          </cell>
        </row>
        <row r="13">
          <cell r="C13">
            <v>14307</v>
          </cell>
        </row>
        <row r="14">
          <cell r="C14">
            <v>14351</v>
          </cell>
        </row>
        <row r="15">
          <cell r="C15">
            <v>14318</v>
          </cell>
        </row>
        <row r="16">
          <cell r="C16">
            <v>14228</v>
          </cell>
          <cell r="D16">
            <v>2978167</v>
          </cell>
        </row>
        <row r="24">
          <cell r="C24">
            <v>14139</v>
          </cell>
          <cell r="D24">
            <v>2375095</v>
          </cell>
        </row>
        <row r="25">
          <cell r="C25">
            <v>14268</v>
          </cell>
          <cell r="D25">
            <v>2479055</v>
          </cell>
        </row>
        <row r="26">
          <cell r="C26">
            <v>14190</v>
          </cell>
          <cell r="D26">
            <v>2675169</v>
          </cell>
        </row>
        <row r="27">
          <cell r="C27">
            <v>14133</v>
          </cell>
          <cell r="D27">
            <v>2298300</v>
          </cell>
        </row>
        <row r="28">
          <cell r="C28">
            <v>14460</v>
          </cell>
          <cell r="D28">
            <v>2355707</v>
          </cell>
        </row>
        <row r="29">
          <cell r="C29">
            <v>14518</v>
          </cell>
          <cell r="D29">
            <v>2422661</v>
          </cell>
        </row>
        <row r="30">
          <cell r="C30">
            <v>14519</v>
          </cell>
          <cell r="D30">
            <v>2479005</v>
          </cell>
        </row>
        <row r="31">
          <cell r="C31">
            <v>14553</v>
          </cell>
          <cell r="D31">
            <v>2222465</v>
          </cell>
        </row>
        <row r="32">
          <cell r="C32">
            <v>14548</v>
          </cell>
          <cell r="D32">
            <v>2212913</v>
          </cell>
        </row>
        <row r="33">
          <cell r="C33">
            <v>14582</v>
          </cell>
          <cell r="D33">
            <v>2503308</v>
          </cell>
        </row>
        <row r="34">
          <cell r="C34">
            <v>14611</v>
          </cell>
          <cell r="D34">
            <v>2368850</v>
          </cell>
        </row>
        <row r="35">
          <cell r="C35">
            <v>14468</v>
          </cell>
          <cell r="D35">
            <v>2850966</v>
          </cell>
        </row>
        <row r="43">
          <cell r="C43">
            <v>14615</v>
          </cell>
        </row>
        <row r="44">
          <cell r="C44">
            <v>14820</v>
          </cell>
        </row>
        <row r="45">
          <cell r="C45">
            <v>14882</v>
          </cell>
        </row>
        <row r="46">
          <cell r="C46">
            <v>14938</v>
          </cell>
        </row>
        <row r="47">
          <cell r="C47">
            <v>14990</v>
          </cell>
        </row>
        <row r="48">
          <cell r="C48">
            <v>14963</v>
          </cell>
        </row>
        <row r="49">
          <cell r="C49">
            <v>14923</v>
          </cell>
        </row>
        <row r="50">
          <cell r="C50">
            <v>14700</v>
          </cell>
        </row>
        <row r="51">
          <cell r="C51">
            <v>14742</v>
          </cell>
        </row>
        <row r="52">
          <cell r="C52">
            <v>14792</v>
          </cell>
        </row>
        <row r="53">
          <cell r="C53">
            <v>14750</v>
          </cell>
        </row>
        <row r="54">
          <cell r="C54">
            <v>14765</v>
          </cell>
        </row>
        <row r="62">
          <cell r="D62">
            <v>2853625</v>
          </cell>
        </row>
        <row r="63">
          <cell r="D63">
            <v>2499030</v>
          </cell>
        </row>
        <row r="64">
          <cell r="D64">
            <v>3088814</v>
          </cell>
        </row>
        <row r="65">
          <cell r="D65">
            <v>2746098</v>
          </cell>
        </row>
        <row r="66">
          <cell r="D66">
            <v>2753032</v>
          </cell>
        </row>
        <row r="67">
          <cell r="D67">
            <v>2675855</v>
          </cell>
        </row>
        <row r="68">
          <cell r="D68">
            <v>2557464</v>
          </cell>
        </row>
        <row r="69">
          <cell r="D69">
            <v>2972969</v>
          </cell>
        </row>
        <row r="70">
          <cell r="D70">
            <v>2407635</v>
          </cell>
        </row>
        <row r="71">
          <cell r="D71">
            <v>2535608</v>
          </cell>
        </row>
        <row r="72">
          <cell r="D72">
            <v>2664975</v>
          </cell>
        </row>
        <row r="73">
          <cell r="D73">
            <v>2792386</v>
          </cell>
        </row>
      </sheetData>
      <sheetData sheetId="1">
        <row r="5">
          <cell r="D5">
            <v>257833</v>
          </cell>
        </row>
        <row r="6">
          <cell r="D6">
            <v>288150</v>
          </cell>
        </row>
        <row r="7">
          <cell r="D7">
            <v>251971</v>
          </cell>
        </row>
        <row r="8">
          <cell r="D8">
            <v>358372</v>
          </cell>
        </row>
        <row r="9">
          <cell r="D9">
            <v>262552</v>
          </cell>
        </row>
        <row r="10">
          <cell r="D10">
            <v>185998</v>
          </cell>
        </row>
        <row r="11">
          <cell r="D11">
            <v>287100</v>
          </cell>
        </row>
        <row r="12">
          <cell r="D12">
            <v>289528</v>
          </cell>
        </row>
        <row r="13">
          <cell r="D13">
            <v>328034</v>
          </cell>
        </row>
        <row r="14">
          <cell r="D14">
            <v>297995</v>
          </cell>
        </row>
        <row r="15">
          <cell r="D15">
            <v>343604</v>
          </cell>
        </row>
        <row r="16">
          <cell r="D16">
            <v>372360</v>
          </cell>
        </row>
        <row r="24">
          <cell r="D24">
            <v>403166</v>
          </cell>
        </row>
        <row r="25">
          <cell r="D25">
            <v>291644</v>
          </cell>
        </row>
        <row r="26">
          <cell r="D26">
            <v>422134</v>
          </cell>
        </row>
        <row r="27">
          <cell r="D27">
            <v>465496</v>
          </cell>
        </row>
        <row r="28">
          <cell r="D28">
            <v>351459</v>
          </cell>
        </row>
        <row r="29">
          <cell r="D29">
            <v>327955</v>
          </cell>
        </row>
        <row r="30">
          <cell r="D30">
            <v>395943</v>
          </cell>
        </row>
        <row r="31">
          <cell r="D31">
            <v>377251</v>
          </cell>
        </row>
        <row r="32">
          <cell r="D32">
            <v>328195</v>
          </cell>
        </row>
        <row r="33">
          <cell r="D33">
            <v>275538</v>
          </cell>
        </row>
        <row r="34">
          <cell r="D34">
            <v>295113</v>
          </cell>
        </row>
        <row r="35">
          <cell r="D35">
            <v>415325</v>
          </cell>
        </row>
        <row r="43">
          <cell r="D43">
            <v>328816</v>
          </cell>
        </row>
        <row r="44">
          <cell r="D44">
            <v>322948</v>
          </cell>
        </row>
        <row r="45">
          <cell r="D45">
            <v>323216</v>
          </cell>
        </row>
        <row r="46">
          <cell r="D46">
            <v>351072</v>
          </cell>
        </row>
        <row r="47">
          <cell r="D47">
            <v>326848</v>
          </cell>
        </row>
        <row r="48">
          <cell r="D48">
            <v>318772</v>
          </cell>
        </row>
        <row r="49">
          <cell r="D49">
            <v>324192</v>
          </cell>
        </row>
        <row r="50">
          <cell r="D50">
            <v>331982</v>
          </cell>
        </row>
        <row r="51">
          <cell r="D51">
            <v>375688</v>
          </cell>
        </row>
        <row r="52">
          <cell r="D52">
            <v>322639</v>
          </cell>
        </row>
        <row r="53">
          <cell r="D53">
            <v>316332</v>
          </cell>
        </row>
        <row r="54">
          <cell r="D54">
            <v>354949</v>
          </cell>
        </row>
      </sheetData>
      <sheetData sheetId="2">
        <row r="5">
          <cell r="D5">
            <v>73447</v>
          </cell>
        </row>
        <row r="6">
          <cell r="D6">
            <v>65679</v>
          </cell>
        </row>
        <row r="7">
          <cell r="D7">
            <v>75513</v>
          </cell>
        </row>
        <row r="9">
          <cell r="D9">
            <v>85304</v>
          </cell>
        </row>
        <row r="10">
          <cell r="D10">
            <v>69498</v>
          </cell>
        </row>
        <row r="11">
          <cell r="D11">
            <v>80285</v>
          </cell>
        </row>
        <row r="12">
          <cell r="D12">
            <v>86636</v>
          </cell>
        </row>
        <row r="13">
          <cell r="D13">
            <v>81006</v>
          </cell>
        </row>
        <row r="14">
          <cell r="D14">
            <v>88922</v>
          </cell>
        </row>
        <row r="15">
          <cell r="D15">
            <v>75313</v>
          </cell>
        </row>
        <row r="24">
          <cell r="D24">
            <v>102303</v>
          </cell>
        </row>
        <row r="25">
          <cell r="D25">
            <v>76981</v>
          </cell>
        </row>
        <row r="26">
          <cell r="D26">
            <v>83556</v>
          </cell>
        </row>
        <row r="27">
          <cell r="D27">
            <v>92218</v>
          </cell>
        </row>
        <row r="28">
          <cell r="D28">
            <v>94479</v>
          </cell>
        </row>
        <row r="29">
          <cell r="D29">
            <v>81719</v>
          </cell>
        </row>
        <row r="30">
          <cell r="D30">
            <v>81145</v>
          </cell>
        </row>
        <row r="31">
          <cell r="D31">
            <v>86973</v>
          </cell>
        </row>
        <row r="32">
          <cell r="D32">
            <v>82151</v>
          </cell>
        </row>
        <row r="33">
          <cell r="D33">
            <v>79306</v>
          </cell>
        </row>
        <row r="34">
          <cell r="D34">
            <v>83141</v>
          </cell>
        </row>
        <row r="35">
          <cell r="D35">
            <v>96830</v>
          </cell>
        </row>
      </sheetData>
      <sheetData sheetId="3">
        <row r="5">
          <cell r="D5">
            <v>56770</v>
          </cell>
        </row>
        <row r="9">
          <cell r="D9">
            <v>59524</v>
          </cell>
        </row>
        <row r="10">
          <cell r="D10">
            <v>64988</v>
          </cell>
        </row>
        <row r="11">
          <cell r="D11">
            <v>68474</v>
          </cell>
        </row>
        <row r="12">
          <cell r="D12">
            <v>66771</v>
          </cell>
        </row>
        <row r="13">
          <cell r="D13">
            <v>68701</v>
          </cell>
        </row>
        <row r="14">
          <cell r="D14">
            <v>59590</v>
          </cell>
        </row>
        <row r="15">
          <cell r="D15">
            <v>67566</v>
          </cell>
        </row>
        <row r="16">
          <cell r="D16">
            <v>80589</v>
          </cell>
        </row>
        <row r="24">
          <cell r="D24">
            <v>80589</v>
          </cell>
        </row>
        <row r="25">
          <cell r="D25">
            <v>59502</v>
          </cell>
        </row>
        <row r="26">
          <cell r="D26">
            <v>61838</v>
          </cell>
        </row>
        <row r="27">
          <cell r="D27">
            <v>68164</v>
          </cell>
        </row>
        <row r="28">
          <cell r="D28">
            <v>71379</v>
          </cell>
        </row>
        <row r="29">
          <cell r="D29">
            <v>64368</v>
          </cell>
        </row>
        <row r="30">
          <cell r="D30">
            <v>64116</v>
          </cell>
        </row>
        <row r="31">
          <cell r="D31">
            <v>74712</v>
          </cell>
        </row>
        <row r="32">
          <cell r="D32">
            <v>65613</v>
          </cell>
        </row>
        <row r="33">
          <cell r="D33">
            <v>62925</v>
          </cell>
        </row>
        <row r="34">
          <cell r="D34">
            <v>71975</v>
          </cell>
        </row>
        <row r="35">
          <cell r="D35">
            <v>66243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ngatapu"/>
      <sheetName val="Vava'u"/>
      <sheetName val="Ha'apai"/>
      <sheetName val="Eua"/>
    </sheetNames>
    <sheetDataSet>
      <sheetData sheetId="0">
        <row r="5">
          <cell r="D5">
            <v>2310680</v>
          </cell>
        </row>
        <row r="6">
          <cell r="D6">
            <v>2282075</v>
          </cell>
        </row>
        <row r="7">
          <cell r="D7">
            <v>2509184</v>
          </cell>
        </row>
        <row r="8">
          <cell r="D8">
            <v>2460070</v>
          </cell>
        </row>
        <row r="9">
          <cell r="D9">
            <v>2379402</v>
          </cell>
        </row>
        <row r="10">
          <cell r="D10">
            <v>1819247</v>
          </cell>
        </row>
        <row r="11">
          <cell r="D11">
            <v>2478087</v>
          </cell>
        </row>
        <row r="12">
          <cell r="D12">
            <v>2240137</v>
          </cell>
        </row>
        <row r="13">
          <cell r="D13">
            <v>3039144</v>
          </cell>
        </row>
        <row r="14">
          <cell r="D14">
            <v>2340021</v>
          </cell>
        </row>
        <row r="15">
          <cell r="D15">
            <v>1799707</v>
          </cell>
        </row>
      </sheetData>
      <sheetData sheetId="2">
        <row r="43">
          <cell r="G43">
            <v>90739</v>
          </cell>
        </row>
        <row r="44">
          <cell r="G44">
            <v>83164</v>
          </cell>
        </row>
        <row r="45">
          <cell r="G45">
            <v>99513</v>
          </cell>
        </row>
        <row r="46">
          <cell r="G46">
            <v>101107</v>
          </cell>
        </row>
        <row r="47">
          <cell r="G47">
            <v>92669</v>
          </cell>
        </row>
        <row r="48">
          <cell r="G48">
            <v>87506</v>
          </cell>
        </row>
        <row r="49">
          <cell r="G49">
            <v>92909</v>
          </cell>
        </row>
        <row r="50">
          <cell r="G50">
            <v>91267</v>
          </cell>
        </row>
        <row r="51">
          <cell r="G51">
            <v>97359</v>
          </cell>
        </row>
        <row r="52">
          <cell r="G52">
            <v>95922</v>
          </cell>
        </row>
        <row r="53">
          <cell r="G53">
            <v>96639</v>
          </cell>
        </row>
        <row r="54">
          <cell r="G54">
            <v>116717</v>
          </cell>
        </row>
      </sheetData>
      <sheetData sheetId="3">
        <row r="43">
          <cell r="D43">
            <v>71608</v>
          </cell>
        </row>
        <row r="44">
          <cell r="D44">
            <v>67727</v>
          </cell>
        </row>
        <row r="45">
          <cell r="D45">
            <v>71354</v>
          </cell>
        </row>
        <row r="46">
          <cell r="D46">
            <v>75559</v>
          </cell>
        </row>
        <row r="47">
          <cell r="D47">
            <v>66592</v>
          </cell>
        </row>
        <row r="48">
          <cell r="D48">
            <v>70619</v>
          </cell>
        </row>
        <row r="49">
          <cell r="D49">
            <v>73092</v>
          </cell>
        </row>
        <row r="50">
          <cell r="D50">
            <v>70020</v>
          </cell>
        </row>
        <row r="51">
          <cell r="D51">
            <v>77492</v>
          </cell>
        </row>
        <row r="52">
          <cell r="D52">
            <v>71638</v>
          </cell>
        </row>
        <row r="53">
          <cell r="D53">
            <v>85902</v>
          </cell>
        </row>
        <row r="54">
          <cell r="D54">
            <v>73354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TPU"/>
      <sheetName val="VV"/>
      <sheetName val="HP"/>
      <sheetName val="E2"/>
      <sheetName val="Graph1"/>
      <sheetName val="Graph2"/>
      <sheetName val="System Losses -Total SysLossMOV"/>
      <sheetName val="System Losses - TBU MOV"/>
      <sheetName val="System Losses - VV MOV"/>
      <sheetName val="System Losses - Haapai MOV"/>
      <sheetName val="System Losses - 'Eua MOV"/>
      <sheetName val="Fuel use"/>
      <sheetName val="Gross Gen"/>
      <sheetName val="Gen-cust"/>
      <sheetName val="Billed"/>
    </sheetNames>
    <sheetDataSet>
      <sheetData sheetId="8">
        <row r="11">
          <cell r="P11">
            <v>996784</v>
          </cell>
        </row>
        <row r="12">
          <cell r="P12">
            <v>967277</v>
          </cell>
        </row>
        <row r="13">
          <cell r="P13">
            <v>1013550</v>
          </cell>
        </row>
        <row r="14">
          <cell r="P14">
            <v>950485</v>
          </cell>
        </row>
        <row r="15">
          <cell r="P15">
            <v>1009345</v>
          </cell>
        </row>
        <row r="16">
          <cell r="P16">
            <v>955830</v>
          </cell>
        </row>
        <row r="17">
          <cell r="P17">
            <v>928122</v>
          </cell>
        </row>
        <row r="18">
          <cell r="P18">
            <v>914772</v>
          </cell>
        </row>
        <row r="19">
          <cell r="P19">
            <v>973048</v>
          </cell>
        </row>
        <row r="20">
          <cell r="P20">
            <v>1034857</v>
          </cell>
        </row>
        <row r="21">
          <cell r="P21">
            <v>987250</v>
          </cell>
        </row>
        <row r="22">
          <cell r="P22">
            <v>1040362</v>
          </cell>
        </row>
      </sheetData>
      <sheetData sheetId="9">
        <row r="5">
          <cell r="D5">
            <v>340233</v>
          </cell>
        </row>
        <row r="11">
          <cell r="P11">
            <v>121543</v>
          </cell>
        </row>
        <row r="12">
          <cell r="P12">
            <v>121544</v>
          </cell>
        </row>
        <row r="13">
          <cell r="P13">
            <v>130576</v>
          </cell>
        </row>
        <row r="14">
          <cell r="P14">
            <v>120822</v>
          </cell>
        </row>
        <row r="15">
          <cell r="P15">
            <v>139525</v>
          </cell>
        </row>
        <row r="16">
          <cell r="P16">
            <v>133952</v>
          </cell>
        </row>
        <row r="17">
          <cell r="P17">
            <v>130311</v>
          </cell>
        </row>
        <row r="18">
          <cell r="P18">
            <v>135558</v>
          </cell>
        </row>
        <row r="19">
          <cell r="P19">
            <v>127413</v>
          </cell>
        </row>
        <row r="20">
          <cell r="P20">
            <v>132767</v>
          </cell>
        </row>
        <row r="21">
          <cell r="P21">
            <v>129076</v>
          </cell>
        </row>
        <row r="22">
          <cell r="P22">
            <v>122966</v>
          </cell>
        </row>
      </sheetData>
      <sheetData sheetId="10">
        <row r="5">
          <cell r="C5">
            <v>124440</v>
          </cell>
        </row>
        <row r="8">
          <cell r="B8">
            <v>138159</v>
          </cell>
          <cell r="C8">
            <v>132312</v>
          </cell>
        </row>
        <row r="11">
          <cell r="P11">
            <v>36798</v>
          </cell>
        </row>
        <row r="12">
          <cell r="P12">
            <v>35027</v>
          </cell>
        </row>
        <row r="13">
          <cell r="P13">
            <v>38880</v>
          </cell>
        </row>
        <row r="14">
          <cell r="P14">
            <v>36699</v>
          </cell>
        </row>
        <row r="15">
          <cell r="P15">
            <v>37788</v>
          </cell>
        </row>
        <row r="16">
          <cell r="P16">
            <v>36129</v>
          </cell>
        </row>
        <row r="17">
          <cell r="P17">
            <v>36289</v>
          </cell>
        </row>
        <row r="18">
          <cell r="P18">
            <v>36051</v>
          </cell>
        </row>
        <row r="19">
          <cell r="P19">
            <v>36228</v>
          </cell>
        </row>
        <row r="20">
          <cell r="P20">
            <v>38028</v>
          </cell>
        </row>
        <row r="21">
          <cell r="P21">
            <v>36236</v>
          </cell>
        </row>
        <row r="22">
          <cell r="P22">
            <v>37517</v>
          </cell>
        </row>
      </sheetData>
      <sheetData sheetId="11">
        <row r="11">
          <cell r="P11">
            <v>27394</v>
          </cell>
        </row>
        <row r="12">
          <cell r="P12">
            <v>25131</v>
          </cell>
        </row>
        <row r="13">
          <cell r="P13">
            <v>29561</v>
          </cell>
        </row>
        <row r="14">
          <cell r="P14">
            <v>28214</v>
          </cell>
        </row>
        <row r="15">
          <cell r="P15">
            <v>32570</v>
          </cell>
        </row>
        <row r="16">
          <cell r="P16">
            <v>29746</v>
          </cell>
        </row>
        <row r="17">
          <cell r="P17">
            <v>30201</v>
          </cell>
        </row>
        <row r="18">
          <cell r="P18">
            <v>30077</v>
          </cell>
        </row>
        <row r="19">
          <cell r="P19">
            <v>29639</v>
          </cell>
        </row>
        <row r="20">
          <cell r="P20">
            <v>31216</v>
          </cell>
        </row>
        <row r="21">
          <cell r="P21">
            <v>29616</v>
          </cell>
        </row>
        <row r="22">
          <cell r="P22">
            <v>32618</v>
          </cell>
        </row>
      </sheetData>
      <sheetData sheetId="12">
        <row r="35">
          <cell r="L35">
            <v>32476.435878428463</v>
          </cell>
        </row>
        <row r="36">
          <cell r="L36">
            <v>32541.028169014084</v>
          </cell>
        </row>
        <row r="37">
          <cell r="L37">
            <v>30756</v>
          </cell>
        </row>
        <row r="38">
          <cell r="L38">
            <v>31519</v>
          </cell>
        </row>
        <row r="41">
          <cell r="J41">
            <v>29623</v>
          </cell>
        </row>
        <row r="42">
          <cell r="J42">
            <v>28029.56433336863</v>
          </cell>
        </row>
        <row r="43">
          <cell r="J43">
            <v>34349</v>
          </cell>
        </row>
        <row r="44">
          <cell r="J44">
            <v>33208</v>
          </cell>
        </row>
        <row r="45">
          <cell r="J45">
            <v>34189.608069469454</v>
          </cell>
        </row>
        <row r="46">
          <cell r="J46">
            <v>32113.719157047548</v>
          </cell>
        </row>
      </sheetData>
      <sheetData sheetId="13">
        <row r="22">
          <cell r="B22">
            <v>450112</v>
          </cell>
        </row>
        <row r="54">
          <cell r="I54">
            <v>89272</v>
          </cell>
        </row>
        <row r="55">
          <cell r="I55">
            <v>90924</v>
          </cell>
        </row>
        <row r="56">
          <cell r="I56">
            <v>85463</v>
          </cell>
        </row>
        <row r="57">
          <cell r="I57">
            <v>91745</v>
          </cell>
        </row>
        <row r="58">
          <cell r="I58">
            <v>88944</v>
          </cell>
        </row>
        <row r="59">
          <cell r="I59">
            <v>97037</v>
          </cell>
        </row>
        <row r="60">
          <cell r="G60">
            <v>95784</v>
          </cell>
        </row>
        <row r="61">
          <cell r="G61">
            <v>70483</v>
          </cell>
        </row>
        <row r="62">
          <cell r="G62">
            <v>90385</v>
          </cell>
        </row>
        <row r="63">
          <cell r="G63">
            <v>89647</v>
          </cell>
        </row>
        <row r="64">
          <cell r="G64">
            <v>90455</v>
          </cell>
        </row>
        <row r="65">
          <cell r="G65">
            <v>83800</v>
          </cell>
        </row>
      </sheetData>
      <sheetData sheetId="14">
        <row r="49">
          <cell r="I49">
            <v>88500</v>
          </cell>
        </row>
        <row r="50">
          <cell r="I50">
            <v>87480</v>
          </cell>
        </row>
        <row r="51">
          <cell r="I51">
            <v>82164</v>
          </cell>
        </row>
        <row r="52">
          <cell r="I52">
            <v>88668</v>
          </cell>
        </row>
        <row r="53">
          <cell r="I53">
            <v>85102</v>
          </cell>
        </row>
        <row r="54">
          <cell r="I54">
            <v>93876</v>
          </cell>
        </row>
        <row r="55">
          <cell r="G55">
            <v>92016</v>
          </cell>
        </row>
        <row r="56">
          <cell r="G56">
            <v>67704</v>
          </cell>
        </row>
        <row r="57">
          <cell r="G57">
            <v>86280</v>
          </cell>
        </row>
        <row r="58">
          <cell r="G58">
            <v>85956</v>
          </cell>
        </row>
        <row r="59">
          <cell r="G59">
            <v>98196</v>
          </cell>
        </row>
        <row r="60">
          <cell r="G60">
            <v>81204</v>
          </cell>
        </row>
      </sheetData>
      <sheetData sheetId="15">
        <row r="35">
          <cell r="K35">
            <v>97536</v>
          </cell>
        </row>
        <row r="36">
          <cell r="K36">
            <v>100687</v>
          </cell>
        </row>
        <row r="37">
          <cell r="K37">
            <v>103977</v>
          </cell>
        </row>
        <row r="38">
          <cell r="K38">
            <v>94849</v>
          </cell>
        </row>
        <row r="41">
          <cell r="I41">
            <v>89994</v>
          </cell>
        </row>
        <row r="42">
          <cell r="I42">
            <v>90887</v>
          </cell>
        </row>
        <row r="43">
          <cell r="I43">
            <v>123476</v>
          </cell>
        </row>
        <row r="44">
          <cell r="I44">
            <v>92200</v>
          </cell>
        </row>
        <row r="45">
          <cell r="I45">
            <v>102858</v>
          </cell>
        </row>
        <row r="46">
          <cell r="I46">
            <v>108965</v>
          </cell>
        </row>
        <row r="51">
          <cell r="I51">
            <v>73783</v>
          </cell>
        </row>
        <row r="52">
          <cell r="I52">
            <v>67657</v>
          </cell>
        </row>
        <row r="53">
          <cell r="I53">
            <v>66977</v>
          </cell>
        </row>
        <row r="54">
          <cell r="I54">
            <v>69975</v>
          </cell>
        </row>
        <row r="55">
          <cell r="I55">
            <v>69974</v>
          </cell>
        </row>
        <row r="56">
          <cell r="I56">
            <v>79614</v>
          </cell>
        </row>
        <row r="57">
          <cell r="G57">
            <v>67797</v>
          </cell>
        </row>
        <row r="58">
          <cell r="G58">
            <v>55421</v>
          </cell>
        </row>
        <row r="59">
          <cell r="G59">
            <v>71931</v>
          </cell>
        </row>
        <row r="60">
          <cell r="G60">
            <v>72432</v>
          </cell>
        </row>
        <row r="61">
          <cell r="G61">
            <v>65334</v>
          </cell>
        </row>
        <row r="62">
          <cell r="G62">
            <v>65545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ngatapu"/>
      <sheetName val="Vava'u"/>
      <sheetName val="Ha'apai"/>
      <sheetName val="Eua"/>
    </sheetNames>
    <sheetDataSet>
      <sheetData sheetId="0">
        <row r="7">
          <cell r="M7">
            <v>3727302</v>
          </cell>
        </row>
      </sheetData>
      <sheetData sheetId="3">
        <row r="5">
          <cell r="J5">
            <v>98754</v>
          </cell>
          <cell r="L5">
            <v>86705</v>
          </cell>
          <cell r="M5">
            <v>101858</v>
          </cell>
        </row>
        <row r="6">
          <cell r="J6">
            <v>441</v>
          </cell>
        </row>
        <row r="7">
          <cell r="J7">
            <v>78636</v>
          </cell>
        </row>
        <row r="8">
          <cell r="J8">
            <v>72256</v>
          </cell>
        </row>
        <row r="76">
          <cell r="L76">
            <v>84521</v>
          </cell>
          <cell r="M76">
            <v>77729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en_Billing_2010"/>
      <sheetName val="Generation 2011"/>
      <sheetName val="Sheet4"/>
    </sheetNames>
    <sheetDataSet>
      <sheetData sheetId="0">
        <row r="29">
          <cell r="B29">
            <v>1089</v>
          </cell>
          <cell r="C29">
            <v>1141</v>
          </cell>
          <cell r="D29">
            <v>1274</v>
          </cell>
          <cell r="E29">
            <v>1123</v>
          </cell>
          <cell r="F29">
            <v>1277</v>
          </cell>
        </row>
        <row r="30">
          <cell r="B30">
            <v>285</v>
          </cell>
          <cell r="C30">
            <v>270</v>
          </cell>
          <cell r="D30">
            <v>270</v>
          </cell>
          <cell r="E30">
            <v>278</v>
          </cell>
          <cell r="F30">
            <v>278</v>
          </cell>
          <cell r="G30">
            <v>285</v>
          </cell>
          <cell r="H30">
            <v>287</v>
          </cell>
          <cell r="I30">
            <v>285</v>
          </cell>
          <cell r="J30">
            <v>298</v>
          </cell>
          <cell r="K30">
            <v>295</v>
          </cell>
        </row>
        <row r="31">
          <cell r="B31">
            <v>109</v>
          </cell>
          <cell r="C31">
            <v>102</v>
          </cell>
          <cell r="D31">
            <v>102</v>
          </cell>
          <cell r="E31">
            <v>115</v>
          </cell>
          <cell r="F31">
            <v>115</v>
          </cell>
          <cell r="G31">
            <v>118</v>
          </cell>
          <cell r="H31">
            <v>120</v>
          </cell>
          <cell r="I31">
            <v>118</v>
          </cell>
          <cell r="J31">
            <v>124</v>
          </cell>
          <cell r="K31">
            <v>128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uel use"/>
      <sheetName val="Gross Gen"/>
      <sheetName val="Gen-cust"/>
    </sheetNames>
    <sheetDataSet>
      <sheetData sheetId="0">
        <row r="9">
          <cell r="L9">
            <v>915961.4569999999</v>
          </cell>
        </row>
        <row r="10">
          <cell r="L10">
            <v>976884.1499999999</v>
          </cell>
        </row>
        <row r="20">
          <cell r="L20">
            <v>104810.73230000002</v>
          </cell>
        </row>
        <row r="21">
          <cell r="L21">
            <v>106681.50886</v>
          </cell>
        </row>
        <row r="22">
          <cell r="L22">
            <v>106769.11724</v>
          </cell>
        </row>
        <row r="23">
          <cell r="L23">
            <v>111926.56038000001</v>
          </cell>
        </row>
        <row r="24">
          <cell r="L24">
            <v>103337.78242</v>
          </cell>
        </row>
        <row r="25">
          <cell r="L25">
            <v>117287.119</v>
          </cell>
        </row>
        <row r="26">
          <cell r="J26">
            <v>107674</v>
          </cell>
        </row>
        <row r="27">
          <cell r="J27">
            <v>95987.36099999999</v>
          </cell>
        </row>
        <row r="28">
          <cell r="J28">
            <v>110254</v>
          </cell>
        </row>
        <row r="29">
          <cell r="J29">
            <v>105668</v>
          </cell>
        </row>
        <row r="30">
          <cell r="J30">
            <v>115610</v>
          </cell>
        </row>
        <row r="31">
          <cell r="J31">
            <v>102916</v>
          </cell>
        </row>
        <row r="39">
          <cell r="L39">
            <v>29781.367467965687</v>
          </cell>
        </row>
        <row r="40">
          <cell r="L40">
            <v>32283.85830774119</v>
          </cell>
        </row>
        <row r="54">
          <cell r="L54">
            <v>24434.696177062375</v>
          </cell>
        </row>
        <row r="55">
          <cell r="L55">
            <v>28140.000000000004</v>
          </cell>
        </row>
      </sheetData>
      <sheetData sheetId="1">
        <row r="10">
          <cell r="K10">
            <v>3744898</v>
          </cell>
        </row>
        <row r="11">
          <cell r="K11">
            <v>3988923</v>
          </cell>
        </row>
        <row r="26">
          <cell r="K26">
            <v>395188.3999999999</v>
          </cell>
        </row>
        <row r="27">
          <cell r="K27">
            <v>427934.6000000001</v>
          </cell>
        </row>
        <row r="42">
          <cell r="K42">
            <v>110625</v>
          </cell>
        </row>
        <row r="43">
          <cell r="K43">
            <v>117340</v>
          </cell>
        </row>
        <row r="58">
          <cell r="K58">
            <v>89698.00000000029</v>
          </cell>
        </row>
        <row r="59">
          <cell r="K59">
            <v>104975.99999999983</v>
          </cell>
        </row>
      </sheetData>
      <sheetData sheetId="2">
        <row r="8">
          <cell r="K8">
            <v>3635142</v>
          </cell>
        </row>
        <row r="9">
          <cell r="K9">
            <v>3875726</v>
          </cell>
        </row>
        <row r="23">
          <cell r="K23">
            <v>388148.3999999999</v>
          </cell>
        </row>
        <row r="24">
          <cell r="K24">
            <v>420814.6000000001</v>
          </cell>
        </row>
        <row r="38">
          <cell r="K38">
            <v>108864</v>
          </cell>
        </row>
        <row r="39">
          <cell r="K39">
            <v>115584</v>
          </cell>
        </row>
        <row r="53">
          <cell r="K53">
            <v>86808.00000000029</v>
          </cell>
        </row>
        <row r="54">
          <cell r="K54">
            <v>102791.99999999983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uel use"/>
      <sheetName val="Gross Gen"/>
      <sheetName val="Gen-cust"/>
      <sheetName val="Billed"/>
    </sheetNames>
    <sheetDataSet>
      <sheetData sheetId="3">
        <row r="10">
          <cell r="K10">
            <v>3228899</v>
          </cell>
        </row>
        <row r="11">
          <cell r="K11">
            <v>3673286</v>
          </cell>
        </row>
        <row r="25">
          <cell r="K25">
            <v>342642</v>
          </cell>
        </row>
        <row r="26">
          <cell r="K26">
            <v>390001</v>
          </cell>
        </row>
        <row r="40">
          <cell r="K40">
            <v>94886</v>
          </cell>
        </row>
        <row r="41">
          <cell r="K41">
            <v>119045</v>
          </cell>
        </row>
        <row r="55">
          <cell r="K55">
            <v>81077</v>
          </cell>
        </row>
        <row r="56">
          <cell r="K56">
            <v>76917</v>
          </cell>
        </row>
        <row r="57">
          <cell r="K57">
            <v>89494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mafi.maka@gmail.com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31.8515625" style="2" customWidth="1"/>
    <col min="2" max="2" width="8.8515625" style="21" customWidth="1"/>
    <col min="3" max="6" width="12.421875" style="4" bestFit="1" customWidth="1"/>
    <col min="7" max="7" width="13.57421875" style="4" bestFit="1" customWidth="1"/>
    <col min="8" max="8" width="12.421875" style="4" bestFit="1" customWidth="1"/>
    <col min="9" max="13" width="12.421875" style="5" bestFit="1" customWidth="1"/>
    <col min="14" max="14" width="12.421875" style="4" bestFit="1" customWidth="1"/>
    <col min="15" max="15" width="13.57421875" style="5" bestFit="1" customWidth="1"/>
    <col min="16" max="16384" width="9.140625" style="2" customWidth="1"/>
  </cols>
  <sheetData>
    <row r="1" spans="1:2" ht="13.5">
      <c r="A1" s="23" t="s">
        <v>91</v>
      </c>
      <c r="B1" s="22"/>
    </row>
    <row r="2" spans="1:15" ht="13.5">
      <c r="A2" s="6"/>
      <c r="B2" s="20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3.5">
      <c r="A3" s="45" t="s">
        <v>92</v>
      </c>
      <c r="B3" s="54" t="s">
        <v>99</v>
      </c>
      <c r="C3" s="55" t="s">
        <v>0</v>
      </c>
      <c r="D3" s="55" t="s">
        <v>1</v>
      </c>
      <c r="E3" s="55" t="s">
        <v>2</v>
      </c>
      <c r="F3" s="55" t="s">
        <v>3</v>
      </c>
      <c r="G3" s="55" t="s">
        <v>4</v>
      </c>
      <c r="H3" s="55" t="s">
        <v>5</v>
      </c>
      <c r="I3" s="56" t="s">
        <v>6</v>
      </c>
      <c r="J3" s="56" t="s">
        <v>7</v>
      </c>
      <c r="K3" s="56" t="s">
        <v>8</v>
      </c>
      <c r="L3" s="56" t="s">
        <v>9</v>
      </c>
      <c r="M3" s="56" t="s">
        <v>10</v>
      </c>
      <c r="N3" s="55" t="s">
        <v>11</v>
      </c>
      <c r="O3" s="56" t="s">
        <v>12</v>
      </c>
    </row>
    <row r="4" spans="1:15" s="3" customFormat="1" ht="13.5">
      <c r="A4" s="80" t="s">
        <v>13</v>
      </c>
      <c r="B4" s="81" t="s">
        <v>100</v>
      </c>
      <c r="C4" s="42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>
        <v>2938433</v>
      </c>
      <c r="O4" s="43">
        <f>SUM(C4:N4)</f>
        <v>2938433</v>
      </c>
    </row>
    <row r="5" spans="1:15" s="3" customFormat="1" ht="13.5">
      <c r="A5" s="80" t="s">
        <v>106</v>
      </c>
      <c r="B5" s="81" t="s">
        <v>100</v>
      </c>
      <c r="C5" s="42">
        <v>0</v>
      </c>
      <c r="D5" s="42">
        <f>D4-D6</f>
        <v>0</v>
      </c>
      <c r="E5" s="42">
        <f aca="true" t="shared" si="0" ref="E5:M5">E4-E6</f>
        <v>0</v>
      </c>
      <c r="F5" s="42">
        <f t="shared" si="0"/>
        <v>0</v>
      </c>
      <c r="G5" s="42">
        <f t="shared" si="0"/>
        <v>0</v>
      </c>
      <c r="H5" s="42">
        <f t="shared" si="0"/>
        <v>0</v>
      </c>
      <c r="I5" s="42">
        <f t="shared" si="0"/>
        <v>0</v>
      </c>
      <c r="J5" s="42">
        <f t="shared" si="0"/>
        <v>0</v>
      </c>
      <c r="K5" s="42">
        <f t="shared" si="0"/>
        <v>0</v>
      </c>
      <c r="L5" s="42">
        <f t="shared" si="0"/>
        <v>0</v>
      </c>
      <c r="M5" s="42">
        <f t="shared" si="0"/>
        <v>0</v>
      </c>
      <c r="N5" s="42">
        <f>N4-N6</f>
        <v>38065</v>
      </c>
      <c r="O5" s="43">
        <f aca="true" t="shared" si="1" ref="O5:O19">SUM(C5:N5)</f>
        <v>38065</v>
      </c>
    </row>
    <row r="6" spans="1:15" s="3" customFormat="1" ht="13.5">
      <c r="A6" s="80" t="s">
        <v>14</v>
      </c>
      <c r="B6" s="81" t="s">
        <v>100</v>
      </c>
      <c r="C6" s="42">
        <v>0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>
        <v>2900368</v>
      </c>
      <c r="O6" s="43">
        <f t="shared" si="1"/>
        <v>2900368</v>
      </c>
    </row>
    <row r="7" spans="1:15" s="3" customFormat="1" ht="13.5">
      <c r="A7" s="80" t="s">
        <v>107</v>
      </c>
      <c r="B7" s="81" t="s">
        <v>100</v>
      </c>
      <c r="C7" s="42">
        <v>0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>
        <v>0</v>
      </c>
      <c r="O7" s="43">
        <f t="shared" si="1"/>
        <v>0</v>
      </c>
    </row>
    <row r="8" spans="1:15" s="3" customFormat="1" ht="13.5">
      <c r="A8" s="80" t="s">
        <v>124</v>
      </c>
      <c r="B8" s="81" t="s">
        <v>100</v>
      </c>
      <c r="C8" s="42">
        <v>0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>
        <v>0</v>
      </c>
      <c r="O8" s="43">
        <f t="shared" si="1"/>
        <v>0</v>
      </c>
    </row>
    <row r="9" spans="1:15" s="3" customFormat="1" ht="13.5">
      <c r="A9" s="80" t="s">
        <v>125</v>
      </c>
      <c r="B9" s="81" t="s">
        <v>100</v>
      </c>
      <c r="C9" s="42">
        <v>0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>
        <v>0</v>
      </c>
      <c r="O9" s="43">
        <f t="shared" si="1"/>
        <v>0</v>
      </c>
    </row>
    <row r="10" spans="1:15" s="3" customFormat="1" ht="13.5">
      <c r="A10" s="80" t="s">
        <v>126</v>
      </c>
      <c r="B10" s="81" t="s">
        <v>100</v>
      </c>
      <c r="C10" s="42">
        <v>0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>
        <v>0</v>
      </c>
      <c r="O10" s="43">
        <f t="shared" si="1"/>
        <v>0</v>
      </c>
    </row>
    <row r="11" spans="1:15" s="3" customFormat="1" ht="13.5">
      <c r="A11" s="80" t="s">
        <v>97</v>
      </c>
      <c r="B11" s="81" t="s">
        <v>105</v>
      </c>
      <c r="C11" s="42">
        <v>0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>
        <v>0</v>
      </c>
      <c r="O11" s="43">
        <f t="shared" si="1"/>
        <v>0</v>
      </c>
    </row>
    <row r="12" spans="1:15" s="3" customFormat="1" ht="13.5">
      <c r="A12" s="80" t="s">
        <v>98</v>
      </c>
      <c r="B12" s="81" t="s">
        <v>105</v>
      </c>
      <c r="C12" s="42">
        <v>0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>
        <v>0</v>
      </c>
      <c r="O12" s="43">
        <f t="shared" si="1"/>
        <v>0</v>
      </c>
    </row>
    <row r="13" spans="1:15" s="3" customFormat="1" ht="13.5">
      <c r="A13" s="80" t="s">
        <v>15</v>
      </c>
      <c r="B13" s="81" t="s">
        <v>101</v>
      </c>
      <c r="C13" s="42">
        <v>0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42">
        <v>741342.43</v>
      </c>
      <c r="O13" s="43">
        <f t="shared" si="1"/>
        <v>741342.43</v>
      </c>
    </row>
    <row r="14" spans="1:15" s="3" customFormat="1" ht="13.5">
      <c r="A14" s="80" t="s">
        <v>84</v>
      </c>
      <c r="B14" s="81" t="s">
        <v>101</v>
      </c>
      <c r="C14" s="42">
        <v>0</v>
      </c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42">
        <v>2696</v>
      </c>
      <c r="O14" s="43"/>
    </row>
    <row r="15" spans="1:15" s="3" customFormat="1" ht="13.5">
      <c r="A15" s="80" t="s">
        <v>83</v>
      </c>
      <c r="B15" s="81" t="s">
        <v>102</v>
      </c>
      <c r="C15" s="42">
        <v>0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>
        <v>0</v>
      </c>
      <c r="O15" s="43">
        <f>MAX(C15:N15)</f>
        <v>0</v>
      </c>
    </row>
    <row r="16" spans="1:15" s="3" customFormat="1" ht="13.5">
      <c r="A16" s="80" t="s">
        <v>16</v>
      </c>
      <c r="B16" s="81" t="s">
        <v>104</v>
      </c>
      <c r="C16" s="42">
        <v>0</v>
      </c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>
        <v>0</v>
      </c>
      <c r="O16" s="43">
        <f t="shared" si="1"/>
        <v>0</v>
      </c>
    </row>
    <row r="17" spans="1:15" s="3" customFormat="1" ht="13.5">
      <c r="A17" s="80" t="s">
        <v>108</v>
      </c>
      <c r="B17" s="81" t="s">
        <v>105</v>
      </c>
      <c r="C17" s="82">
        <v>0</v>
      </c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>
        <v>0</v>
      </c>
      <c r="O17" s="43">
        <f t="shared" si="1"/>
        <v>0</v>
      </c>
    </row>
    <row r="18" spans="1:15" s="3" customFormat="1" ht="13.5">
      <c r="A18" s="80" t="s">
        <v>109</v>
      </c>
      <c r="B18" s="81" t="s">
        <v>105</v>
      </c>
      <c r="C18" s="82">
        <v>0</v>
      </c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>
        <v>0</v>
      </c>
      <c r="O18" s="43">
        <f t="shared" si="1"/>
        <v>0</v>
      </c>
    </row>
    <row r="19" spans="1:15" s="3" customFormat="1" ht="13.5">
      <c r="A19" s="80" t="s">
        <v>110</v>
      </c>
      <c r="B19" s="81" t="s">
        <v>103</v>
      </c>
      <c r="C19" s="82">
        <v>0</v>
      </c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>
        <v>3.96</v>
      </c>
      <c r="O19" s="43">
        <f t="shared" si="1"/>
        <v>3.96</v>
      </c>
    </row>
    <row r="20" spans="1:15" ht="13.5">
      <c r="A20" s="49"/>
      <c r="B20" s="69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2"/>
    </row>
    <row r="21" spans="1:15" ht="13.5">
      <c r="A21" s="33" t="s">
        <v>95</v>
      </c>
      <c r="B21" s="62" t="s">
        <v>99</v>
      </c>
      <c r="C21" s="35" t="s">
        <v>0</v>
      </c>
      <c r="D21" s="35" t="s">
        <v>1</v>
      </c>
      <c r="E21" s="35" t="s">
        <v>2</v>
      </c>
      <c r="F21" s="35" t="s">
        <v>3</v>
      </c>
      <c r="G21" s="35" t="s">
        <v>4</v>
      </c>
      <c r="H21" s="35" t="s">
        <v>5</v>
      </c>
      <c r="I21" s="36" t="s">
        <v>6</v>
      </c>
      <c r="J21" s="36" t="s">
        <v>7</v>
      </c>
      <c r="K21" s="36" t="s">
        <v>8</v>
      </c>
      <c r="L21" s="36" t="s">
        <v>9</v>
      </c>
      <c r="M21" s="36" t="s">
        <v>10</v>
      </c>
      <c r="N21" s="35" t="s">
        <v>11</v>
      </c>
      <c r="O21" s="36" t="s">
        <v>12</v>
      </c>
    </row>
    <row r="22" spans="1:15" ht="13.5">
      <c r="A22" s="79" t="s">
        <v>13</v>
      </c>
      <c r="B22" s="37" t="s">
        <v>100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1">
        <f aca="true" t="shared" si="2" ref="O22:O31">SUM(C22:N22)</f>
        <v>0</v>
      </c>
    </row>
    <row r="23" spans="1:16" ht="13.5">
      <c r="A23" s="79" t="s">
        <v>106</v>
      </c>
      <c r="B23" s="37" t="s">
        <v>100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1">
        <f t="shared" si="2"/>
        <v>0</v>
      </c>
      <c r="P23" s="5"/>
    </row>
    <row r="24" spans="1:15" ht="13.5">
      <c r="A24" s="79" t="s">
        <v>14</v>
      </c>
      <c r="B24" s="37" t="s">
        <v>100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1">
        <f t="shared" si="2"/>
        <v>0</v>
      </c>
    </row>
    <row r="25" spans="1:15" ht="13.5">
      <c r="A25" s="79" t="s">
        <v>107</v>
      </c>
      <c r="B25" s="37" t="s">
        <v>100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1">
        <f t="shared" si="2"/>
        <v>0</v>
      </c>
    </row>
    <row r="26" spans="1:15" s="90" customFormat="1" ht="13.5">
      <c r="A26" s="79" t="s">
        <v>124</v>
      </c>
      <c r="B26" s="37" t="s">
        <v>100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41">
        <f t="shared" si="2"/>
        <v>0</v>
      </c>
    </row>
    <row r="27" spans="1:15" s="90" customFormat="1" ht="13.5">
      <c r="A27" s="79" t="s">
        <v>125</v>
      </c>
      <c r="B27" s="37" t="s">
        <v>100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41">
        <f t="shared" si="2"/>
        <v>0</v>
      </c>
    </row>
    <row r="28" spans="1:15" s="90" customFormat="1" ht="13.5">
      <c r="A28" s="79" t="s">
        <v>126</v>
      </c>
      <c r="B28" s="37" t="s">
        <v>100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41">
        <f t="shared" si="2"/>
        <v>0</v>
      </c>
    </row>
    <row r="29" spans="1:15" s="3" customFormat="1" ht="13.5">
      <c r="A29" s="79" t="s">
        <v>97</v>
      </c>
      <c r="B29" s="37" t="s">
        <v>105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1">
        <f t="shared" si="2"/>
        <v>0</v>
      </c>
    </row>
    <row r="30" spans="1:15" s="3" customFormat="1" ht="13.5">
      <c r="A30" s="79" t="s">
        <v>98</v>
      </c>
      <c r="B30" s="37" t="s">
        <v>105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1">
        <f t="shared" si="2"/>
        <v>0</v>
      </c>
    </row>
    <row r="31" spans="1:15" ht="13.5">
      <c r="A31" s="79" t="s">
        <v>15</v>
      </c>
      <c r="B31" s="37" t="s">
        <v>101</v>
      </c>
      <c r="C31" s="40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1">
        <f t="shared" si="2"/>
        <v>0</v>
      </c>
    </row>
    <row r="32" spans="1:15" ht="13.5">
      <c r="A32" s="79" t="s">
        <v>84</v>
      </c>
      <c r="B32" s="37" t="s">
        <v>101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1">
        <f>MAX(C32:N32)</f>
        <v>0</v>
      </c>
    </row>
    <row r="33" spans="1:15" ht="13.5">
      <c r="A33" s="79" t="s">
        <v>83</v>
      </c>
      <c r="B33" s="37" t="s">
        <v>102</v>
      </c>
      <c r="C33" s="40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1">
        <f>SUM(C33:N33)</f>
        <v>0</v>
      </c>
    </row>
    <row r="34" spans="1:15" ht="13.5">
      <c r="A34" s="79" t="s">
        <v>16</v>
      </c>
      <c r="B34" s="37" t="s">
        <v>104</v>
      </c>
      <c r="C34" s="38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1">
        <f>SUM(C34:N34)</f>
        <v>0</v>
      </c>
    </row>
    <row r="35" spans="1:15" ht="13.5">
      <c r="A35" s="79" t="s">
        <v>108</v>
      </c>
      <c r="B35" s="37" t="s">
        <v>105</v>
      </c>
      <c r="C35" s="38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1">
        <f>SUM(C35:N35)</f>
        <v>0</v>
      </c>
    </row>
    <row r="36" spans="1:15" ht="13.5">
      <c r="A36" s="79" t="s">
        <v>109</v>
      </c>
      <c r="B36" s="37" t="s">
        <v>105</v>
      </c>
      <c r="C36" s="38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1">
        <f>SUM(C36:N36)</f>
        <v>0</v>
      </c>
    </row>
    <row r="37" spans="1:15" ht="13.5">
      <c r="A37" s="79" t="s">
        <v>110</v>
      </c>
      <c r="B37" s="37" t="s">
        <v>103</v>
      </c>
      <c r="C37" s="31"/>
      <c r="D37" s="31"/>
      <c r="E37" s="31"/>
      <c r="F37" s="31"/>
      <c r="G37" s="31"/>
      <c r="H37" s="31"/>
      <c r="I37" s="32"/>
      <c r="J37" s="32"/>
      <c r="K37" s="32"/>
      <c r="L37" s="32"/>
      <c r="M37" s="32"/>
      <c r="N37" s="31"/>
      <c r="O37" s="41">
        <f>SUM(C37:N37)</f>
        <v>0</v>
      </c>
    </row>
    <row r="38" spans="1:15" ht="13.5">
      <c r="A38" s="28"/>
      <c r="B38" s="37"/>
      <c r="C38" s="31"/>
      <c r="D38" s="31"/>
      <c r="E38" s="31"/>
      <c r="F38" s="31"/>
      <c r="G38" s="31"/>
      <c r="H38" s="31"/>
      <c r="I38" s="32"/>
      <c r="J38" s="32"/>
      <c r="K38" s="32"/>
      <c r="L38" s="32"/>
      <c r="M38" s="32"/>
      <c r="N38" s="31"/>
      <c r="O38" s="32"/>
    </row>
    <row r="39" spans="1:15" ht="13.5">
      <c r="A39" s="45" t="s">
        <v>94</v>
      </c>
      <c r="B39" s="54" t="s">
        <v>99</v>
      </c>
      <c r="C39" s="55" t="s">
        <v>0</v>
      </c>
      <c r="D39" s="55" t="s">
        <v>1</v>
      </c>
      <c r="E39" s="55" t="s">
        <v>2</v>
      </c>
      <c r="F39" s="55" t="s">
        <v>3</v>
      </c>
      <c r="G39" s="55" t="s">
        <v>4</v>
      </c>
      <c r="H39" s="55" t="s">
        <v>5</v>
      </c>
      <c r="I39" s="56" t="s">
        <v>6</v>
      </c>
      <c r="J39" s="56" t="s">
        <v>7</v>
      </c>
      <c r="K39" s="56" t="s">
        <v>8</v>
      </c>
      <c r="L39" s="56" t="s">
        <v>9</v>
      </c>
      <c r="M39" s="56" t="s">
        <v>10</v>
      </c>
      <c r="N39" s="55" t="s">
        <v>11</v>
      </c>
      <c r="O39" s="56" t="s">
        <v>12</v>
      </c>
    </row>
    <row r="40" spans="1:15" ht="13.5">
      <c r="A40" s="80" t="s">
        <v>13</v>
      </c>
      <c r="B40" s="81" t="s">
        <v>100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3">
        <f aca="true" t="shared" si="3" ref="O40:O49">SUM(C40:N40)</f>
        <v>0</v>
      </c>
    </row>
    <row r="41" spans="1:15" ht="13.5">
      <c r="A41" s="80" t="s">
        <v>106</v>
      </c>
      <c r="B41" s="81" t="s">
        <v>100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3">
        <f t="shared" si="3"/>
        <v>0</v>
      </c>
    </row>
    <row r="42" spans="1:15" ht="13.5">
      <c r="A42" s="80" t="s">
        <v>14</v>
      </c>
      <c r="B42" s="81" t="s">
        <v>100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3">
        <f t="shared" si="3"/>
        <v>0</v>
      </c>
    </row>
    <row r="43" spans="1:15" ht="13.5">
      <c r="A43" s="80" t="s">
        <v>107</v>
      </c>
      <c r="B43" s="81" t="s">
        <v>100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3">
        <f t="shared" si="3"/>
        <v>0</v>
      </c>
    </row>
    <row r="44" spans="1:15" s="3" customFormat="1" ht="13.5">
      <c r="A44" s="80" t="s">
        <v>124</v>
      </c>
      <c r="B44" s="81" t="s">
        <v>100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3">
        <f t="shared" si="3"/>
        <v>0</v>
      </c>
    </row>
    <row r="45" spans="1:15" s="3" customFormat="1" ht="13.5">
      <c r="A45" s="80" t="s">
        <v>125</v>
      </c>
      <c r="B45" s="81" t="s">
        <v>100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3">
        <f t="shared" si="3"/>
        <v>0</v>
      </c>
    </row>
    <row r="46" spans="1:15" s="3" customFormat="1" ht="13.5">
      <c r="A46" s="80" t="s">
        <v>126</v>
      </c>
      <c r="B46" s="81" t="s">
        <v>100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3">
        <f t="shared" si="3"/>
        <v>0</v>
      </c>
    </row>
    <row r="47" spans="1:15" s="3" customFormat="1" ht="13.5">
      <c r="A47" s="80" t="s">
        <v>97</v>
      </c>
      <c r="B47" s="81" t="s">
        <v>105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3">
        <f t="shared" si="3"/>
        <v>0</v>
      </c>
    </row>
    <row r="48" spans="1:15" s="3" customFormat="1" ht="13.5">
      <c r="A48" s="80" t="s">
        <v>98</v>
      </c>
      <c r="B48" s="81" t="s">
        <v>105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3">
        <f t="shared" si="3"/>
        <v>0</v>
      </c>
    </row>
    <row r="49" spans="1:15" ht="13.5">
      <c r="A49" s="80" t="s">
        <v>15</v>
      </c>
      <c r="B49" s="81" t="s">
        <v>101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3">
        <f t="shared" si="3"/>
        <v>0</v>
      </c>
    </row>
    <row r="50" spans="1:15" ht="13.5">
      <c r="A50" s="80" t="s">
        <v>84</v>
      </c>
      <c r="B50" s="81" t="s">
        <v>101</v>
      </c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3">
        <f>MAX(C50:N50)</f>
        <v>0</v>
      </c>
    </row>
    <row r="51" spans="1:15" ht="13.5">
      <c r="A51" s="80" t="s">
        <v>83</v>
      </c>
      <c r="B51" s="81" t="s">
        <v>102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3">
        <f>SUM(C51:N51)</f>
        <v>0</v>
      </c>
    </row>
    <row r="52" spans="1:15" ht="13.5">
      <c r="A52" s="80" t="s">
        <v>16</v>
      </c>
      <c r="B52" s="81" t="s">
        <v>104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3">
        <f>SUM(C52:N52)</f>
        <v>0</v>
      </c>
    </row>
    <row r="53" spans="1:15" ht="13.5">
      <c r="A53" s="80" t="s">
        <v>108</v>
      </c>
      <c r="B53" s="81" t="s">
        <v>105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3">
        <f>SUM(C53:N53)</f>
        <v>0</v>
      </c>
    </row>
    <row r="54" spans="1:15" ht="13.5">
      <c r="A54" s="80" t="s">
        <v>109</v>
      </c>
      <c r="B54" s="81" t="s">
        <v>105</v>
      </c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3">
        <f>SUM(C54:N54)</f>
        <v>0</v>
      </c>
    </row>
    <row r="55" spans="1:15" ht="13.5">
      <c r="A55" s="80" t="s">
        <v>110</v>
      </c>
      <c r="B55" s="81" t="s">
        <v>103</v>
      </c>
      <c r="C55" s="48"/>
      <c r="D55" s="70"/>
      <c r="E55" s="70"/>
      <c r="F55" s="48"/>
      <c r="G55" s="48"/>
      <c r="H55" s="48"/>
      <c r="I55" s="48"/>
      <c r="J55" s="48"/>
      <c r="K55" s="48"/>
      <c r="L55" s="48"/>
      <c r="M55" s="48"/>
      <c r="N55" s="48"/>
      <c r="O55" s="43">
        <f>SUM(C55:N55)</f>
        <v>0</v>
      </c>
    </row>
    <row r="56" spans="1:15" ht="13.5">
      <c r="A56" s="46"/>
      <c r="B56" s="47"/>
      <c r="C56" s="48"/>
      <c r="D56" s="70"/>
      <c r="E56" s="70"/>
      <c r="F56" s="48"/>
      <c r="G56" s="48"/>
      <c r="H56" s="48"/>
      <c r="I56" s="48"/>
      <c r="J56" s="48"/>
      <c r="K56" s="48"/>
      <c r="L56" s="48"/>
      <c r="M56" s="48"/>
      <c r="N56" s="48"/>
      <c r="O56" s="71"/>
    </row>
    <row r="57" spans="1:15" ht="13.5">
      <c r="A57" s="33" t="s">
        <v>93</v>
      </c>
      <c r="B57" s="62" t="s">
        <v>99</v>
      </c>
      <c r="C57" s="35" t="s">
        <v>0</v>
      </c>
      <c r="D57" s="35" t="s">
        <v>1</v>
      </c>
      <c r="E57" s="35" t="s">
        <v>2</v>
      </c>
      <c r="F57" s="35" t="s">
        <v>3</v>
      </c>
      <c r="G57" s="35" t="s">
        <v>4</v>
      </c>
      <c r="H57" s="35" t="s">
        <v>5</v>
      </c>
      <c r="I57" s="36" t="s">
        <v>6</v>
      </c>
      <c r="J57" s="36" t="s">
        <v>7</v>
      </c>
      <c r="K57" s="36" t="s">
        <v>8</v>
      </c>
      <c r="L57" s="36" t="s">
        <v>9</v>
      </c>
      <c r="M57" s="36" t="s">
        <v>10</v>
      </c>
      <c r="N57" s="35" t="s">
        <v>11</v>
      </c>
      <c r="O57" s="36" t="s">
        <v>12</v>
      </c>
    </row>
    <row r="58" spans="1:15" ht="13.5">
      <c r="A58" s="79" t="s">
        <v>13</v>
      </c>
      <c r="B58" s="37" t="s">
        <v>100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41">
        <f aca="true" t="shared" si="4" ref="O58:O73">SUM(C58:N58)</f>
        <v>0</v>
      </c>
    </row>
    <row r="59" spans="1:15" ht="13.5">
      <c r="A59" s="79" t="s">
        <v>106</v>
      </c>
      <c r="B59" s="37" t="s">
        <v>100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41">
        <f t="shared" si="4"/>
        <v>0</v>
      </c>
    </row>
    <row r="60" spans="1:15" ht="13.5">
      <c r="A60" s="79" t="s">
        <v>14</v>
      </c>
      <c r="B60" s="37" t="s">
        <v>100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41">
        <f t="shared" si="4"/>
        <v>0</v>
      </c>
    </row>
    <row r="61" spans="1:15" ht="13.5">
      <c r="A61" s="79" t="s">
        <v>107</v>
      </c>
      <c r="B61" s="37" t="s">
        <v>100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41">
        <f t="shared" si="4"/>
        <v>0</v>
      </c>
    </row>
    <row r="62" spans="1:15" s="90" customFormat="1" ht="13.5">
      <c r="A62" s="79" t="s">
        <v>124</v>
      </c>
      <c r="B62" s="37" t="s">
        <v>100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41">
        <f t="shared" si="4"/>
        <v>0</v>
      </c>
    </row>
    <row r="63" spans="1:15" s="90" customFormat="1" ht="13.5">
      <c r="A63" s="79" t="s">
        <v>125</v>
      </c>
      <c r="B63" s="37" t="s">
        <v>100</v>
      </c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41">
        <f t="shared" si="4"/>
        <v>0</v>
      </c>
    </row>
    <row r="64" spans="1:15" s="90" customFormat="1" ht="13.5">
      <c r="A64" s="79" t="s">
        <v>126</v>
      </c>
      <c r="B64" s="37" t="s">
        <v>100</v>
      </c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41">
        <f t="shared" si="4"/>
        <v>0</v>
      </c>
    </row>
    <row r="65" spans="1:15" s="3" customFormat="1" ht="13.5">
      <c r="A65" s="79" t="s">
        <v>97</v>
      </c>
      <c r="B65" s="37" t="s">
        <v>105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1">
        <f t="shared" si="4"/>
        <v>0</v>
      </c>
    </row>
    <row r="66" spans="1:15" s="3" customFormat="1" ht="13.5">
      <c r="A66" s="79" t="s">
        <v>98</v>
      </c>
      <c r="B66" s="37" t="s">
        <v>105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1">
        <f t="shared" si="4"/>
        <v>0</v>
      </c>
    </row>
    <row r="67" spans="1:15" ht="13.5">
      <c r="A67" s="79" t="s">
        <v>15</v>
      </c>
      <c r="B67" s="37" t="s">
        <v>101</v>
      </c>
      <c r="C67" s="38"/>
      <c r="D67" s="38"/>
      <c r="E67" s="38"/>
      <c r="F67" s="38"/>
      <c r="G67" s="38"/>
      <c r="H67" s="38"/>
      <c r="I67" s="38"/>
      <c r="J67" s="38"/>
      <c r="K67" s="38"/>
      <c r="L67" s="44"/>
      <c r="M67" s="38"/>
      <c r="N67" s="38"/>
      <c r="O67" s="41">
        <f t="shared" si="4"/>
        <v>0</v>
      </c>
    </row>
    <row r="68" spans="1:15" ht="13.5">
      <c r="A68" s="79" t="s">
        <v>84</v>
      </c>
      <c r="B68" s="37" t="s">
        <v>101</v>
      </c>
      <c r="C68" s="38"/>
      <c r="D68" s="38"/>
      <c r="E68" s="38"/>
      <c r="F68" s="38"/>
      <c r="G68" s="38"/>
      <c r="H68" s="38"/>
      <c r="I68" s="38"/>
      <c r="J68" s="38"/>
      <c r="K68" s="38"/>
      <c r="L68" s="44"/>
      <c r="M68" s="38"/>
      <c r="N68" s="38"/>
      <c r="O68" s="41">
        <f t="shared" si="4"/>
        <v>0</v>
      </c>
    </row>
    <row r="69" spans="1:15" ht="13.5">
      <c r="A69" s="79" t="s">
        <v>83</v>
      </c>
      <c r="B69" s="37" t="s">
        <v>102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41">
        <f>MAX(C69:N69)</f>
        <v>0</v>
      </c>
    </row>
    <row r="70" spans="1:15" ht="13.5">
      <c r="A70" s="79" t="s">
        <v>16</v>
      </c>
      <c r="B70" s="37" t="s">
        <v>104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41">
        <f t="shared" si="4"/>
        <v>0</v>
      </c>
    </row>
    <row r="71" spans="1:15" ht="13.5">
      <c r="A71" s="79" t="s">
        <v>108</v>
      </c>
      <c r="B71" s="37" t="s">
        <v>105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41">
        <f t="shared" si="4"/>
        <v>0</v>
      </c>
    </row>
    <row r="72" spans="1:15" ht="13.5">
      <c r="A72" s="79" t="s">
        <v>109</v>
      </c>
      <c r="B72" s="37" t="s">
        <v>105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41">
        <f t="shared" si="4"/>
        <v>0</v>
      </c>
    </row>
    <row r="73" spans="1:15" ht="13.5">
      <c r="A73" s="79" t="s">
        <v>110</v>
      </c>
      <c r="B73" s="37" t="s">
        <v>103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41">
        <f t="shared" si="4"/>
        <v>0</v>
      </c>
    </row>
    <row r="74" spans="1:15" ht="13.5">
      <c r="A74" s="49"/>
      <c r="B74" s="69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2"/>
    </row>
    <row r="75" spans="1:15" ht="13.5">
      <c r="A75" s="72" t="s">
        <v>96</v>
      </c>
      <c r="B75" s="73" t="s">
        <v>99</v>
      </c>
      <c r="C75" s="74" t="s">
        <v>0</v>
      </c>
      <c r="D75" s="74" t="s">
        <v>1</v>
      </c>
      <c r="E75" s="74" t="s">
        <v>2</v>
      </c>
      <c r="F75" s="74" t="s">
        <v>3</v>
      </c>
      <c r="G75" s="74" t="s">
        <v>4</v>
      </c>
      <c r="H75" s="74" t="s">
        <v>5</v>
      </c>
      <c r="I75" s="75" t="s">
        <v>6</v>
      </c>
      <c r="J75" s="75" t="s">
        <v>7</v>
      </c>
      <c r="K75" s="75" t="s">
        <v>8</v>
      </c>
      <c r="L75" s="75" t="s">
        <v>9</v>
      </c>
      <c r="M75" s="75" t="s">
        <v>10</v>
      </c>
      <c r="N75" s="74" t="s">
        <v>11</v>
      </c>
      <c r="O75" s="75" t="s">
        <v>12</v>
      </c>
    </row>
    <row r="76" spans="1:15" ht="13.5">
      <c r="A76" s="80" t="s">
        <v>13</v>
      </c>
      <c r="B76" s="81" t="s">
        <v>100</v>
      </c>
      <c r="C76" s="48">
        <f>SUM(C4,C22,C40,C58)</f>
        <v>0</v>
      </c>
      <c r="D76" s="48">
        <f aca="true" t="shared" si="5" ref="D76:N76">SUM(D4,D22,D40,D58)</f>
        <v>0</v>
      </c>
      <c r="E76" s="48">
        <f t="shared" si="5"/>
        <v>0</v>
      </c>
      <c r="F76" s="48">
        <f t="shared" si="5"/>
        <v>0</v>
      </c>
      <c r="G76" s="48">
        <f t="shared" si="5"/>
        <v>0</v>
      </c>
      <c r="H76" s="48">
        <f t="shared" si="5"/>
        <v>0</v>
      </c>
      <c r="I76" s="48">
        <f t="shared" si="5"/>
        <v>0</v>
      </c>
      <c r="J76" s="48">
        <f t="shared" si="5"/>
        <v>0</v>
      </c>
      <c r="K76" s="48">
        <f t="shared" si="5"/>
        <v>0</v>
      </c>
      <c r="L76" s="48">
        <f t="shared" si="5"/>
        <v>0</v>
      </c>
      <c r="M76" s="48">
        <f t="shared" si="5"/>
        <v>0</v>
      </c>
      <c r="N76" s="48">
        <f t="shared" si="5"/>
        <v>2938433</v>
      </c>
      <c r="O76" s="71">
        <f>SUM(C76:N76)</f>
        <v>2938433</v>
      </c>
    </row>
    <row r="77" spans="1:15" ht="13.5">
      <c r="A77" s="80" t="s">
        <v>106</v>
      </c>
      <c r="B77" s="81" t="s">
        <v>100</v>
      </c>
      <c r="C77" s="48">
        <f>SUM(C5,C23,C41,C59)</f>
        <v>0</v>
      </c>
      <c r="D77" s="48">
        <f aca="true" t="shared" si="6" ref="D77:N77">SUM(D5,D23,D41,D59)</f>
        <v>0</v>
      </c>
      <c r="E77" s="48">
        <f t="shared" si="6"/>
        <v>0</v>
      </c>
      <c r="F77" s="48">
        <f t="shared" si="6"/>
        <v>0</v>
      </c>
      <c r="G77" s="48">
        <f t="shared" si="6"/>
        <v>0</v>
      </c>
      <c r="H77" s="48">
        <f t="shared" si="6"/>
        <v>0</v>
      </c>
      <c r="I77" s="48">
        <f t="shared" si="6"/>
        <v>0</v>
      </c>
      <c r="J77" s="48">
        <f t="shared" si="6"/>
        <v>0</v>
      </c>
      <c r="K77" s="48">
        <f t="shared" si="6"/>
        <v>0</v>
      </c>
      <c r="L77" s="48">
        <f t="shared" si="6"/>
        <v>0</v>
      </c>
      <c r="M77" s="48">
        <f t="shared" si="6"/>
        <v>0</v>
      </c>
      <c r="N77" s="48">
        <f t="shared" si="6"/>
        <v>38065</v>
      </c>
      <c r="O77" s="71">
        <f aca="true" t="shared" si="7" ref="O77:O91">SUM(C77:N77)</f>
        <v>38065</v>
      </c>
    </row>
    <row r="78" spans="1:15" ht="13.5">
      <c r="A78" s="80" t="s">
        <v>14</v>
      </c>
      <c r="B78" s="81" t="s">
        <v>100</v>
      </c>
      <c r="C78" s="48">
        <f>SUM(C6,C24,C42,C60)</f>
        <v>0</v>
      </c>
      <c r="D78" s="48">
        <f aca="true" t="shared" si="8" ref="D78:N78">SUM(D6,D24,D42,D60)</f>
        <v>0</v>
      </c>
      <c r="E78" s="48">
        <f t="shared" si="8"/>
        <v>0</v>
      </c>
      <c r="F78" s="48">
        <f t="shared" si="8"/>
        <v>0</v>
      </c>
      <c r="G78" s="48">
        <f t="shared" si="8"/>
        <v>0</v>
      </c>
      <c r="H78" s="48">
        <f t="shared" si="8"/>
        <v>0</v>
      </c>
      <c r="I78" s="48">
        <f t="shared" si="8"/>
        <v>0</v>
      </c>
      <c r="J78" s="48">
        <f t="shared" si="8"/>
        <v>0</v>
      </c>
      <c r="K78" s="48">
        <f t="shared" si="8"/>
        <v>0</v>
      </c>
      <c r="L78" s="48">
        <f t="shared" si="8"/>
        <v>0</v>
      </c>
      <c r="M78" s="48">
        <f t="shared" si="8"/>
        <v>0</v>
      </c>
      <c r="N78" s="48">
        <f t="shared" si="8"/>
        <v>2900368</v>
      </c>
      <c r="O78" s="71">
        <f t="shared" si="7"/>
        <v>2900368</v>
      </c>
    </row>
    <row r="79" spans="1:15" ht="13.5">
      <c r="A79" s="80" t="s">
        <v>107</v>
      </c>
      <c r="B79" s="81" t="s">
        <v>100</v>
      </c>
      <c r="C79" s="48">
        <f>SUM(C7,C25,C43,C61)</f>
        <v>0</v>
      </c>
      <c r="D79" s="48">
        <f aca="true" t="shared" si="9" ref="D79:N79">SUM(D7,D25,D43,D61)</f>
        <v>0</v>
      </c>
      <c r="E79" s="48">
        <f t="shared" si="9"/>
        <v>0</v>
      </c>
      <c r="F79" s="48">
        <f t="shared" si="9"/>
        <v>0</v>
      </c>
      <c r="G79" s="48">
        <f t="shared" si="9"/>
        <v>0</v>
      </c>
      <c r="H79" s="48">
        <f t="shared" si="9"/>
        <v>0</v>
      </c>
      <c r="I79" s="48">
        <f t="shared" si="9"/>
        <v>0</v>
      </c>
      <c r="J79" s="48">
        <f t="shared" si="9"/>
        <v>0</v>
      </c>
      <c r="K79" s="48">
        <f t="shared" si="9"/>
        <v>0</v>
      </c>
      <c r="L79" s="48">
        <f t="shared" si="9"/>
        <v>0</v>
      </c>
      <c r="M79" s="48">
        <f t="shared" si="9"/>
        <v>0</v>
      </c>
      <c r="N79" s="48">
        <f t="shared" si="9"/>
        <v>0</v>
      </c>
      <c r="O79" s="71">
        <f t="shared" si="7"/>
        <v>0</v>
      </c>
    </row>
    <row r="80" spans="1:15" s="3" customFormat="1" ht="13.5">
      <c r="A80" s="80" t="s">
        <v>124</v>
      </c>
      <c r="B80" s="81" t="s">
        <v>100</v>
      </c>
      <c r="C80" s="48">
        <f aca="true" t="shared" si="10" ref="C80:N80">SUM(C8,C26,C44,C62)</f>
        <v>0</v>
      </c>
      <c r="D80" s="48">
        <f t="shared" si="10"/>
        <v>0</v>
      </c>
      <c r="E80" s="48">
        <f t="shared" si="10"/>
        <v>0</v>
      </c>
      <c r="F80" s="48">
        <f t="shared" si="10"/>
        <v>0</v>
      </c>
      <c r="G80" s="48">
        <f t="shared" si="10"/>
        <v>0</v>
      </c>
      <c r="H80" s="48">
        <f t="shared" si="10"/>
        <v>0</v>
      </c>
      <c r="I80" s="48">
        <f t="shared" si="10"/>
        <v>0</v>
      </c>
      <c r="J80" s="48">
        <f t="shared" si="10"/>
        <v>0</v>
      </c>
      <c r="K80" s="48">
        <f t="shared" si="10"/>
        <v>0</v>
      </c>
      <c r="L80" s="48">
        <f t="shared" si="10"/>
        <v>0</v>
      </c>
      <c r="M80" s="48">
        <f t="shared" si="10"/>
        <v>0</v>
      </c>
      <c r="N80" s="48">
        <f t="shared" si="10"/>
        <v>0</v>
      </c>
      <c r="O80" s="71">
        <f t="shared" si="7"/>
        <v>0</v>
      </c>
    </row>
    <row r="81" spans="1:15" s="3" customFormat="1" ht="13.5">
      <c r="A81" s="80" t="s">
        <v>125</v>
      </c>
      <c r="B81" s="81" t="s">
        <v>100</v>
      </c>
      <c r="C81" s="48">
        <f aca="true" t="shared" si="11" ref="C81:N81">SUM(C9,C27,C45,C63)</f>
        <v>0</v>
      </c>
      <c r="D81" s="48">
        <f t="shared" si="11"/>
        <v>0</v>
      </c>
      <c r="E81" s="48">
        <f t="shared" si="11"/>
        <v>0</v>
      </c>
      <c r="F81" s="48">
        <f t="shared" si="11"/>
        <v>0</v>
      </c>
      <c r="G81" s="48">
        <f t="shared" si="11"/>
        <v>0</v>
      </c>
      <c r="H81" s="48">
        <f t="shared" si="11"/>
        <v>0</v>
      </c>
      <c r="I81" s="48">
        <f t="shared" si="11"/>
        <v>0</v>
      </c>
      <c r="J81" s="48">
        <f t="shared" si="11"/>
        <v>0</v>
      </c>
      <c r="K81" s="48">
        <f t="shared" si="11"/>
        <v>0</v>
      </c>
      <c r="L81" s="48">
        <f t="shared" si="11"/>
        <v>0</v>
      </c>
      <c r="M81" s="48">
        <f t="shared" si="11"/>
        <v>0</v>
      </c>
      <c r="N81" s="48">
        <f t="shared" si="11"/>
        <v>0</v>
      </c>
      <c r="O81" s="71">
        <f t="shared" si="7"/>
        <v>0</v>
      </c>
    </row>
    <row r="82" spans="1:15" s="3" customFormat="1" ht="13.5">
      <c r="A82" s="80" t="s">
        <v>126</v>
      </c>
      <c r="B82" s="81" t="s">
        <v>100</v>
      </c>
      <c r="C82" s="48">
        <f aca="true" t="shared" si="12" ref="C82:N82">SUM(C10,C28,C46,C64)</f>
        <v>0</v>
      </c>
      <c r="D82" s="48">
        <f t="shared" si="12"/>
        <v>0</v>
      </c>
      <c r="E82" s="48">
        <f t="shared" si="12"/>
        <v>0</v>
      </c>
      <c r="F82" s="48">
        <f t="shared" si="12"/>
        <v>0</v>
      </c>
      <c r="G82" s="48">
        <f t="shared" si="12"/>
        <v>0</v>
      </c>
      <c r="H82" s="48">
        <f t="shared" si="12"/>
        <v>0</v>
      </c>
      <c r="I82" s="48">
        <f t="shared" si="12"/>
        <v>0</v>
      </c>
      <c r="J82" s="48">
        <f t="shared" si="12"/>
        <v>0</v>
      </c>
      <c r="K82" s="48">
        <f t="shared" si="12"/>
        <v>0</v>
      </c>
      <c r="L82" s="48">
        <f t="shared" si="12"/>
        <v>0</v>
      </c>
      <c r="M82" s="48">
        <f t="shared" si="12"/>
        <v>0</v>
      </c>
      <c r="N82" s="48">
        <f t="shared" si="12"/>
        <v>0</v>
      </c>
      <c r="O82" s="71">
        <f t="shared" si="7"/>
        <v>0</v>
      </c>
    </row>
    <row r="83" spans="1:15" s="3" customFormat="1" ht="13.5">
      <c r="A83" s="80" t="s">
        <v>97</v>
      </c>
      <c r="B83" s="81" t="s">
        <v>105</v>
      </c>
      <c r="C83" s="48">
        <f aca="true" t="shared" si="13" ref="C83:N83">SUM(C11,C29,C47,C65)</f>
        <v>0</v>
      </c>
      <c r="D83" s="48">
        <f t="shared" si="13"/>
        <v>0</v>
      </c>
      <c r="E83" s="48">
        <f t="shared" si="13"/>
        <v>0</v>
      </c>
      <c r="F83" s="48">
        <f t="shared" si="13"/>
        <v>0</v>
      </c>
      <c r="G83" s="48">
        <f t="shared" si="13"/>
        <v>0</v>
      </c>
      <c r="H83" s="48">
        <f t="shared" si="13"/>
        <v>0</v>
      </c>
      <c r="I83" s="48">
        <f t="shared" si="13"/>
        <v>0</v>
      </c>
      <c r="J83" s="48">
        <f t="shared" si="13"/>
        <v>0</v>
      </c>
      <c r="K83" s="48">
        <f t="shared" si="13"/>
        <v>0</v>
      </c>
      <c r="L83" s="48">
        <f t="shared" si="13"/>
        <v>0</v>
      </c>
      <c r="M83" s="48">
        <f t="shared" si="13"/>
        <v>0</v>
      </c>
      <c r="N83" s="48">
        <f t="shared" si="13"/>
        <v>0</v>
      </c>
      <c r="O83" s="71">
        <f t="shared" si="7"/>
        <v>0</v>
      </c>
    </row>
    <row r="84" spans="1:15" s="3" customFormat="1" ht="13.5">
      <c r="A84" s="80" t="s">
        <v>98</v>
      </c>
      <c r="B84" s="81" t="s">
        <v>105</v>
      </c>
      <c r="C84" s="48">
        <f aca="true" t="shared" si="14" ref="C84:N84">SUM(C12,C30,C48,C66)</f>
        <v>0</v>
      </c>
      <c r="D84" s="48">
        <f t="shared" si="14"/>
        <v>0</v>
      </c>
      <c r="E84" s="48">
        <f t="shared" si="14"/>
        <v>0</v>
      </c>
      <c r="F84" s="48">
        <f t="shared" si="14"/>
        <v>0</v>
      </c>
      <c r="G84" s="48">
        <f t="shared" si="14"/>
        <v>0</v>
      </c>
      <c r="H84" s="48">
        <f t="shared" si="14"/>
        <v>0</v>
      </c>
      <c r="I84" s="48">
        <f t="shared" si="14"/>
        <v>0</v>
      </c>
      <c r="J84" s="48">
        <f t="shared" si="14"/>
        <v>0</v>
      </c>
      <c r="K84" s="48">
        <f t="shared" si="14"/>
        <v>0</v>
      </c>
      <c r="L84" s="48">
        <f t="shared" si="14"/>
        <v>0</v>
      </c>
      <c r="M84" s="48">
        <f t="shared" si="14"/>
        <v>0</v>
      </c>
      <c r="N84" s="48">
        <f t="shared" si="14"/>
        <v>0</v>
      </c>
      <c r="O84" s="71">
        <f t="shared" si="7"/>
        <v>0</v>
      </c>
    </row>
    <row r="85" spans="1:15" ht="13.5">
      <c r="A85" s="80" t="s">
        <v>15</v>
      </c>
      <c r="B85" s="81" t="s">
        <v>101</v>
      </c>
      <c r="C85" s="48">
        <f aca="true" t="shared" si="15" ref="C85:N85">SUM(C13,C31,C49,C67)</f>
        <v>0</v>
      </c>
      <c r="D85" s="48">
        <f t="shared" si="15"/>
        <v>0</v>
      </c>
      <c r="E85" s="48">
        <f t="shared" si="15"/>
        <v>0</v>
      </c>
      <c r="F85" s="48">
        <f t="shared" si="15"/>
        <v>0</v>
      </c>
      <c r="G85" s="48">
        <f t="shared" si="15"/>
        <v>0</v>
      </c>
      <c r="H85" s="48">
        <f t="shared" si="15"/>
        <v>0</v>
      </c>
      <c r="I85" s="48">
        <f t="shared" si="15"/>
        <v>0</v>
      </c>
      <c r="J85" s="48">
        <f t="shared" si="15"/>
        <v>0</v>
      </c>
      <c r="K85" s="48">
        <f t="shared" si="15"/>
        <v>0</v>
      </c>
      <c r="L85" s="48">
        <f t="shared" si="15"/>
        <v>0</v>
      </c>
      <c r="M85" s="48">
        <f t="shared" si="15"/>
        <v>0</v>
      </c>
      <c r="N85" s="48">
        <f t="shared" si="15"/>
        <v>741342.43</v>
      </c>
      <c r="O85" s="71">
        <f t="shared" si="7"/>
        <v>741342.43</v>
      </c>
    </row>
    <row r="86" spans="1:15" ht="13.5">
      <c r="A86" s="80" t="s">
        <v>84</v>
      </c>
      <c r="B86" s="81" t="s">
        <v>101</v>
      </c>
      <c r="C86" s="48">
        <f aca="true" t="shared" si="16" ref="C86:N86">SUM(C14,C32,C50,C68)</f>
        <v>0</v>
      </c>
      <c r="D86" s="48">
        <f t="shared" si="16"/>
        <v>0</v>
      </c>
      <c r="E86" s="48">
        <f t="shared" si="16"/>
        <v>0</v>
      </c>
      <c r="F86" s="48">
        <f t="shared" si="16"/>
        <v>0</v>
      </c>
      <c r="G86" s="48">
        <f t="shared" si="16"/>
        <v>0</v>
      </c>
      <c r="H86" s="48">
        <f t="shared" si="16"/>
        <v>0</v>
      </c>
      <c r="I86" s="48">
        <f t="shared" si="16"/>
        <v>0</v>
      </c>
      <c r="J86" s="48">
        <f t="shared" si="16"/>
        <v>0</v>
      </c>
      <c r="K86" s="48">
        <f t="shared" si="16"/>
        <v>0</v>
      </c>
      <c r="L86" s="48">
        <f t="shared" si="16"/>
        <v>0</v>
      </c>
      <c r="M86" s="48">
        <f t="shared" si="16"/>
        <v>0</v>
      </c>
      <c r="N86" s="48">
        <f t="shared" si="16"/>
        <v>2696</v>
      </c>
      <c r="O86" s="71">
        <f t="shared" si="7"/>
        <v>2696</v>
      </c>
    </row>
    <row r="87" spans="1:15" ht="13.5">
      <c r="A87" s="80" t="s">
        <v>83</v>
      </c>
      <c r="B87" s="81" t="s">
        <v>102</v>
      </c>
      <c r="C87" s="48">
        <f aca="true" t="shared" si="17" ref="C87:N87">SUM(C15,C33,C51,C69)</f>
        <v>0</v>
      </c>
      <c r="D87" s="48">
        <f t="shared" si="17"/>
        <v>0</v>
      </c>
      <c r="E87" s="48">
        <f t="shared" si="17"/>
        <v>0</v>
      </c>
      <c r="F87" s="48">
        <f t="shared" si="17"/>
        <v>0</v>
      </c>
      <c r="G87" s="48">
        <f t="shared" si="17"/>
        <v>0</v>
      </c>
      <c r="H87" s="48">
        <f t="shared" si="17"/>
        <v>0</v>
      </c>
      <c r="I87" s="48">
        <f t="shared" si="17"/>
        <v>0</v>
      </c>
      <c r="J87" s="48">
        <f t="shared" si="17"/>
        <v>0</v>
      </c>
      <c r="K87" s="48">
        <f t="shared" si="17"/>
        <v>0</v>
      </c>
      <c r="L87" s="48">
        <f t="shared" si="17"/>
        <v>0</v>
      </c>
      <c r="M87" s="48">
        <f t="shared" si="17"/>
        <v>0</v>
      </c>
      <c r="N87" s="48">
        <f t="shared" si="17"/>
        <v>0</v>
      </c>
      <c r="O87" s="71">
        <f t="shared" si="7"/>
        <v>0</v>
      </c>
    </row>
    <row r="88" spans="1:15" ht="13.5">
      <c r="A88" s="80" t="s">
        <v>16</v>
      </c>
      <c r="B88" s="81" t="s">
        <v>104</v>
      </c>
      <c r="C88" s="48">
        <f aca="true" t="shared" si="18" ref="C88:N88">SUM(C16,C34,C52,C70)</f>
        <v>0</v>
      </c>
      <c r="D88" s="48">
        <f t="shared" si="18"/>
        <v>0</v>
      </c>
      <c r="E88" s="48">
        <f t="shared" si="18"/>
        <v>0</v>
      </c>
      <c r="F88" s="48">
        <f t="shared" si="18"/>
        <v>0</v>
      </c>
      <c r="G88" s="48">
        <f t="shared" si="18"/>
        <v>0</v>
      </c>
      <c r="H88" s="48">
        <f t="shared" si="18"/>
        <v>0</v>
      </c>
      <c r="I88" s="48">
        <f t="shared" si="18"/>
        <v>0</v>
      </c>
      <c r="J88" s="48">
        <f t="shared" si="18"/>
        <v>0</v>
      </c>
      <c r="K88" s="48">
        <f t="shared" si="18"/>
        <v>0</v>
      </c>
      <c r="L88" s="48">
        <f t="shared" si="18"/>
        <v>0</v>
      </c>
      <c r="M88" s="48">
        <f t="shared" si="18"/>
        <v>0</v>
      </c>
      <c r="N88" s="48">
        <f t="shared" si="18"/>
        <v>0</v>
      </c>
      <c r="O88" s="71">
        <f t="shared" si="7"/>
        <v>0</v>
      </c>
    </row>
    <row r="89" spans="1:15" ht="13.5">
      <c r="A89" s="80" t="s">
        <v>108</v>
      </c>
      <c r="B89" s="81" t="s">
        <v>105</v>
      </c>
      <c r="C89" s="48">
        <f aca="true" t="shared" si="19" ref="C89:N89">SUM(C17,C35,C53,C71)</f>
        <v>0</v>
      </c>
      <c r="D89" s="48">
        <f t="shared" si="19"/>
        <v>0</v>
      </c>
      <c r="E89" s="48">
        <f t="shared" si="19"/>
        <v>0</v>
      </c>
      <c r="F89" s="48">
        <f t="shared" si="19"/>
        <v>0</v>
      </c>
      <c r="G89" s="48">
        <f t="shared" si="19"/>
        <v>0</v>
      </c>
      <c r="H89" s="48">
        <f t="shared" si="19"/>
        <v>0</v>
      </c>
      <c r="I89" s="48">
        <f t="shared" si="19"/>
        <v>0</v>
      </c>
      <c r="J89" s="48">
        <f t="shared" si="19"/>
        <v>0</v>
      </c>
      <c r="K89" s="48">
        <f t="shared" si="19"/>
        <v>0</v>
      </c>
      <c r="L89" s="48">
        <f t="shared" si="19"/>
        <v>0</v>
      </c>
      <c r="M89" s="48">
        <f t="shared" si="19"/>
        <v>0</v>
      </c>
      <c r="N89" s="48">
        <f t="shared" si="19"/>
        <v>0</v>
      </c>
      <c r="O89" s="71">
        <f t="shared" si="7"/>
        <v>0</v>
      </c>
    </row>
    <row r="90" spans="1:15" ht="13.5">
      <c r="A90" s="80" t="s">
        <v>109</v>
      </c>
      <c r="B90" s="81" t="s">
        <v>105</v>
      </c>
      <c r="C90" s="48">
        <f aca="true" t="shared" si="20" ref="C90:N90">SUM(C18,C36,C54,C72)</f>
        <v>0</v>
      </c>
      <c r="D90" s="48">
        <f t="shared" si="20"/>
        <v>0</v>
      </c>
      <c r="E90" s="48">
        <f t="shared" si="20"/>
        <v>0</v>
      </c>
      <c r="F90" s="48">
        <f t="shared" si="20"/>
        <v>0</v>
      </c>
      <c r="G90" s="48">
        <f t="shared" si="20"/>
        <v>0</v>
      </c>
      <c r="H90" s="48">
        <f t="shared" si="20"/>
        <v>0</v>
      </c>
      <c r="I90" s="48">
        <f t="shared" si="20"/>
        <v>0</v>
      </c>
      <c r="J90" s="48">
        <f t="shared" si="20"/>
        <v>0</v>
      </c>
      <c r="K90" s="48">
        <f t="shared" si="20"/>
        <v>0</v>
      </c>
      <c r="L90" s="48">
        <f t="shared" si="20"/>
        <v>0</v>
      </c>
      <c r="M90" s="48">
        <f t="shared" si="20"/>
        <v>0</v>
      </c>
      <c r="N90" s="48">
        <f t="shared" si="20"/>
        <v>0</v>
      </c>
      <c r="O90" s="71">
        <f t="shared" si="7"/>
        <v>0</v>
      </c>
    </row>
    <row r="91" spans="1:15" ht="13.5">
      <c r="A91" s="80" t="s">
        <v>110</v>
      </c>
      <c r="B91" s="81" t="s">
        <v>103</v>
      </c>
      <c r="C91" s="48">
        <f aca="true" t="shared" si="21" ref="C91:N91">SUM(C19,C37,C55,C73)</f>
        <v>0</v>
      </c>
      <c r="D91" s="48">
        <f t="shared" si="21"/>
        <v>0</v>
      </c>
      <c r="E91" s="48">
        <f t="shared" si="21"/>
        <v>0</v>
      </c>
      <c r="F91" s="48">
        <f t="shared" si="21"/>
        <v>0</v>
      </c>
      <c r="G91" s="48">
        <f t="shared" si="21"/>
        <v>0</v>
      </c>
      <c r="H91" s="48">
        <f t="shared" si="21"/>
        <v>0</v>
      </c>
      <c r="I91" s="48">
        <f t="shared" si="21"/>
        <v>0</v>
      </c>
      <c r="J91" s="48">
        <f t="shared" si="21"/>
        <v>0</v>
      </c>
      <c r="K91" s="48">
        <f t="shared" si="21"/>
        <v>0</v>
      </c>
      <c r="L91" s="48">
        <f t="shared" si="21"/>
        <v>0</v>
      </c>
      <c r="M91" s="48">
        <f t="shared" si="21"/>
        <v>0</v>
      </c>
      <c r="N91" s="48">
        <f t="shared" si="21"/>
        <v>3.96</v>
      </c>
      <c r="O91" s="71">
        <f t="shared" si="7"/>
        <v>3.96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92"/>
  <sheetViews>
    <sheetView zoomScalePageLayoutView="0" workbookViewId="0" topLeftCell="A1">
      <selection activeCell="P15" sqref="P15"/>
    </sheetView>
  </sheetViews>
  <sheetFormatPr defaultColWidth="36.140625" defaultRowHeight="12.75"/>
  <cols>
    <col min="1" max="1" width="28.00390625" style="2" customWidth="1"/>
    <col min="2" max="2" width="7.421875" style="2" customWidth="1"/>
    <col min="3" max="8" width="10.00390625" style="1" bestFit="1" customWidth="1"/>
    <col min="9" max="10" width="10.00390625" style="2" bestFit="1" customWidth="1"/>
    <col min="11" max="11" width="11.00390625" style="2" bestFit="1" customWidth="1"/>
    <col min="12" max="12" width="10.00390625" style="2" bestFit="1" customWidth="1"/>
    <col min="13" max="13" width="10.7109375" style="2" bestFit="1" customWidth="1"/>
    <col min="14" max="14" width="10.28125" style="1" bestFit="1" customWidth="1"/>
    <col min="15" max="15" width="11.00390625" style="2" bestFit="1" customWidth="1"/>
    <col min="16" max="16" width="13.57421875" style="2" bestFit="1" customWidth="1"/>
    <col min="17" max="17" width="7.8515625" style="2" customWidth="1"/>
    <col min="18" max="21" width="7.7109375" style="2" customWidth="1"/>
    <col min="22" max="16384" width="36.140625" style="2" customWidth="1"/>
  </cols>
  <sheetData>
    <row r="1" spans="1:15" ht="13.5">
      <c r="A1" s="24" t="s">
        <v>37</v>
      </c>
      <c r="B1" s="10"/>
      <c r="O1" s="1"/>
    </row>
    <row r="3" spans="1:15" ht="13.5">
      <c r="A3" s="45" t="s">
        <v>116</v>
      </c>
      <c r="B3" s="54" t="s">
        <v>99</v>
      </c>
      <c r="C3" s="55" t="s">
        <v>0</v>
      </c>
      <c r="D3" s="55" t="s">
        <v>1</v>
      </c>
      <c r="E3" s="55" t="s">
        <v>2</v>
      </c>
      <c r="F3" s="55" t="s">
        <v>3</v>
      </c>
      <c r="G3" s="55" t="s">
        <v>4</v>
      </c>
      <c r="H3" s="55" t="s">
        <v>5</v>
      </c>
      <c r="I3" s="56" t="s">
        <v>6</v>
      </c>
      <c r="J3" s="56" t="s">
        <v>7</v>
      </c>
      <c r="K3" s="56" t="s">
        <v>8</v>
      </c>
      <c r="L3" s="56" t="s">
        <v>9</v>
      </c>
      <c r="M3" s="56" t="s">
        <v>10</v>
      </c>
      <c r="N3" s="55" t="s">
        <v>11</v>
      </c>
      <c r="O3" s="56" t="s">
        <v>12</v>
      </c>
    </row>
    <row r="4" spans="1:15" s="3" customFormat="1" ht="13.5">
      <c r="A4" s="80" t="s">
        <v>13</v>
      </c>
      <c r="B4" s="81" t="s">
        <v>100</v>
      </c>
      <c r="C4" s="42">
        <v>4268966</v>
      </c>
      <c r="D4" s="82">
        <v>3983317</v>
      </c>
      <c r="E4" s="82">
        <v>4360845</v>
      </c>
      <c r="F4" s="82">
        <v>3631531</v>
      </c>
      <c r="G4" s="82">
        <v>3885111</v>
      </c>
      <c r="H4" s="82">
        <v>3396807</v>
      </c>
      <c r="I4" s="82">
        <v>3667979</v>
      </c>
      <c r="J4" s="82">
        <v>3573095</v>
      </c>
      <c r="K4" s="82">
        <v>3493604</v>
      </c>
      <c r="L4" s="82">
        <v>3565825</v>
      </c>
      <c r="M4" s="82">
        <v>3528811</v>
      </c>
      <c r="N4" s="82">
        <v>3857683</v>
      </c>
      <c r="O4" s="43">
        <f aca="true" t="shared" si="0" ref="O4:O14">SUM(C4:N4)</f>
        <v>45213574</v>
      </c>
    </row>
    <row r="5" spans="1:15" s="3" customFormat="1" ht="13.5">
      <c r="A5" s="80" t="s">
        <v>106</v>
      </c>
      <c r="B5" s="81" t="s">
        <v>100</v>
      </c>
      <c r="C5" s="42">
        <f>C4-C6</f>
        <v>138114</v>
      </c>
      <c r="D5" s="42">
        <f aca="true" t="shared" si="1" ref="D5:N5">D4-D6</f>
        <v>112496</v>
      </c>
      <c r="E5" s="42">
        <f t="shared" si="1"/>
        <v>112892</v>
      </c>
      <c r="F5" s="42">
        <f t="shared" si="1"/>
        <v>50397</v>
      </c>
      <c r="G5" s="42">
        <f t="shared" si="1"/>
        <v>49966</v>
      </c>
      <c r="H5" s="42">
        <f t="shared" si="1"/>
        <v>39588</v>
      </c>
      <c r="I5" s="42">
        <f t="shared" si="1"/>
        <v>41803</v>
      </c>
      <c r="J5" s="42">
        <f t="shared" si="1"/>
        <v>41519</v>
      </c>
      <c r="K5" s="42">
        <f t="shared" si="1"/>
        <v>38936</v>
      </c>
      <c r="L5" s="42">
        <f t="shared" si="1"/>
        <v>47799</v>
      </c>
      <c r="M5" s="42">
        <f t="shared" si="1"/>
        <v>119432</v>
      </c>
      <c r="N5" s="42">
        <f t="shared" si="1"/>
        <v>129573</v>
      </c>
      <c r="O5" s="43">
        <f t="shared" si="0"/>
        <v>922515</v>
      </c>
    </row>
    <row r="6" spans="1:16" s="3" customFormat="1" ht="13.5">
      <c r="A6" s="80" t="s">
        <v>14</v>
      </c>
      <c r="B6" s="81" t="s">
        <v>100</v>
      </c>
      <c r="C6" s="42">
        <v>4130852</v>
      </c>
      <c r="D6" s="82">
        <v>3870821</v>
      </c>
      <c r="E6" s="82">
        <v>4247953</v>
      </c>
      <c r="F6" s="82">
        <v>3581134</v>
      </c>
      <c r="G6" s="82">
        <v>3835145</v>
      </c>
      <c r="H6" s="82">
        <v>3357219</v>
      </c>
      <c r="I6" s="82">
        <v>3626176</v>
      </c>
      <c r="J6" s="82">
        <v>3531576</v>
      </c>
      <c r="K6" s="82">
        <v>3454668</v>
      </c>
      <c r="L6" s="82">
        <v>3518026</v>
      </c>
      <c r="M6" s="82">
        <v>3409379</v>
      </c>
      <c r="N6" s="82">
        <v>3728110</v>
      </c>
      <c r="O6" s="43">
        <f t="shared" si="0"/>
        <v>44291059</v>
      </c>
      <c r="P6" s="8"/>
    </row>
    <row r="7" spans="1:16" s="3" customFormat="1" ht="13.5">
      <c r="A7" s="80" t="s">
        <v>107</v>
      </c>
      <c r="B7" s="81" t="s">
        <v>100</v>
      </c>
      <c r="C7" s="42">
        <f>'[2]Tongatapu'!B80</f>
        <v>3297654</v>
      </c>
      <c r="D7" s="42">
        <f>'[2]Tongatapu'!C80</f>
        <v>3221130</v>
      </c>
      <c r="E7" s="42">
        <f>'[2]Tongatapu'!D80</f>
        <v>3467749</v>
      </c>
      <c r="F7" s="42">
        <f>'[2]Tongatapu'!E80</f>
        <v>2980623</v>
      </c>
      <c r="G7" s="42">
        <f>'[2]Tongatapu'!F80</f>
        <v>2972679</v>
      </c>
      <c r="H7" s="42">
        <f>'[2]Tongatapu'!G80</f>
        <v>2933906</v>
      </c>
      <c r="I7" s="42">
        <f>'[2]Tongatapu'!H80</f>
        <v>3078341</v>
      </c>
      <c r="J7" s="42">
        <f>'[2]Tongatapu'!I80</f>
        <v>2660667</v>
      </c>
      <c r="K7" s="42">
        <f>'[2]Tongatapu'!J80</f>
        <v>3014737</v>
      </c>
      <c r="L7" s="42">
        <f>'[2]Tongatapu'!K80</f>
        <v>2993540</v>
      </c>
      <c r="M7" s="42">
        <f>'[2]Tongatapu'!L80</f>
        <v>2855214</v>
      </c>
      <c r="N7" s="170">
        <v>3491964</v>
      </c>
      <c r="O7" s="43">
        <f t="shared" si="0"/>
        <v>36968204</v>
      </c>
      <c r="P7" s="8"/>
    </row>
    <row r="8" spans="1:15" s="3" customFormat="1" ht="13.5">
      <c r="A8" s="80" t="s">
        <v>124</v>
      </c>
      <c r="B8" s="81" t="s">
        <v>100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43">
        <f t="shared" si="0"/>
        <v>0</v>
      </c>
    </row>
    <row r="9" spans="1:15" s="3" customFormat="1" ht="13.5">
      <c r="A9" s="80" t="s">
        <v>125</v>
      </c>
      <c r="B9" s="81" t="s">
        <v>100</v>
      </c>
      <c r="C9" s="119">
        <f>C6-C7</f>
        <v>833198</v>
      </c>
      <c r="D9" s="119">
        <f aca="true" t="shared" si="2" ref="D9:N9">D6-D7</f>
        <v>649691</v>
      </c>
      <c r="E9" s="119">
        <f t="shared" si="2"/>
        <v>780204</v>
      </c>
      <c r="F9" s="119">
        <f t="shared" si="2"/>
        <v>600511</v>
      </c>
      <c r="G9" s="119">
        <f t="shared" si="2"/>
        <v>862466</v>
      </c>
      <c r="H9" s="119">
        <f t="shared" si="2"/>
        <v>423313</v>
      </c>
      <c r="I9" s="119">
        <f t="shared" si="2"/>
        <v>547835</v>
      </c>
      <c r="J9" s="119">
        <f t="shared" si="2"/>
        <v>870909</v>
      </c>
      <c r="K9" s="119">
        <f t="shared" si="2"/>
        <v>439931</v>
      </c>
      <c r="L9" s="119">
        <f t="shared" si="2"/>
        <v>524486</v>
      </c>
      <c r="M9" s="119">
        <f t="shared" si="2"/>
        <v>554165</v>
      </c>
      <c r="N9" s="119">
        <f t="shared" si="2"/>
        <v>236146</v>
      </c>
      <c r="O9" s="43">
        <f t="shared" si="0"/>
        <v>7322855</v>
      </c>
    </row>
    <row r="10" spans="1:15" s="3" customFormat="1" ht="13.5">
      <c r="A10" s="80" t="s">
        <v>126</v>
      </c>
      <c r="B10" s="81" t="s">
        <v>100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43">
        <f t="shared" si="0"/>
        <v>0</v>
      </c>
    </row>
    <row r="11" spans="1:20" s="3" customFormat="1" ht="13.5">
      <c r="A11" s="80" t="s">
        <v>97</v>
      </c>
      <c r="B11" s="81" t="s">
        <v>105</v>
      </c>
      <c r="C11" s="161">
        <v>12680</v>
      </c>
      <c r="D11" s="161">
        <v>12680</v>
      </c>
      <c r="E11" s="161">
        <v>12680</v>
      </c>
      <c r="F11" s="161">
        <v>12680</v>
      </c>
      <c r="G11" s="161">
        <v>12680</v>
      </c>
      <c r="H11" s="161">
        <v>12680</v>
      </c>
      <c r="I11" s="161">
        <v>12680</v>
      </c>
      <c r="J11" s="161">
        <v>12680</v>
      </c>
      <c r="K11" s="161">
        <v>12680</v>
      </c>
      <c r="L11" s="161">
        <v>12680</v>
      </c>
      <c r="M11" s="161">
        <v>12680</v>
      </c>
      <c r="N11" s="161">
        <v>12680</v>
      </c>
      <c r="O11" s="43">
        <f>AVERAGE(C11:N11)</f>
        <v>12680</v>
      </c>
      <c r="P11" s="9"/>
      <c r="Q11" s="11"/>
      <c r="R11" s="11"/>
      <c r="S11" s="11"/>
      <c r="T11" s="12"/>
    </row>
    <row r="12" spans="1:20" s="3" customFormat="1" ht="13.5">
      <c r="A12" s="80" t="s">
        <v>98</v>
      </c>
      <c r="B12" s="81" t="s">
        <v>105</v>
      </c>
      <c r="C12" s="161">
        <v>12046</v>
      </c>
      <c r="D12" s="161">
        <v>12046</v>
      </c>
      <c r="E12" s="161">
        <v>12046</v>
      </c>
      <c r="F12" s="161">
        <v>12046</v>
      </c>
      <c r="G12" s="161">
        <v>12046</v>
      </c>
      <c r="H12" s="161">
        <v>12046</v>
      </c>
      <c r="I12" s="161">
        <v>12046</v>
      </c>
      <c r="J12" s="161">
        <v>12046</v>
      </c>
      <c r="K12" s="161">
        <v>12046</v>
      </c>
      <c r="L12" s="161">
        <v>12046</v>
      </c>
      <c r="M12" s="161">
        <v>12046</v>
      </c>
      <c r="N12" s="161">
        <v>12046</v>
      </c>
      <c r="O12" s="43">
        <f>AVERAGE(C12:N12)</f>
        <v>12046</v>
      </c>
      <c r="P12" s="9"/>
      <c r="Q12" s="11"/>
      <c r="R12" s="11"/>
      <c r="S12" s="11"/>
      <c r="T12" s="12"/>
    </row>
    <row r="13" spans="1:15" s="3" customFormat="1" ht="13.5">
      <c r="A13" s="80" t="s">
        <v>15</v>
      </c>
      <c r="B13" s="81" t="s">
        <v>101</v>
      </c>
      <c r="C13" s="42">
        <v>1062867</v>
      </c>
      <c r="D13" s="82">
        <v>981386</v>
      </c>
      <c r="E13" s="82">
        <v>1065310</v>
      </c>
      <c r="F13" s="82">
        <v>893196</v>
      </c>
      <c r="G13" s="82">
        <v>951385</v>
      </c>
      <c r="H13" s="82">
        <v>835557</v>
      </c>
      <c r="I13" s="82">
        <v>900528</v>
      </c>
      <c r="J13" s="82">
        <v>889460</v>
      </c>
      <c r="K13" s="82">
        <v>855577</v>
      </c>
      <c r="L13" s="82">
        <v>909499</v>
      </c>
      <c r="M13" s="82">
        <v>855455</v>
      </c>
      <c r="N13" s="82">
        <v>931870</v>
      </c>
      <c r="O13" s="43">
        <f t="shared" si="0"/>
        <v>11132090</v>
      </c>
    </row>
    <row r="14" spans="1:17" s="3" customFormat="1" ht="13.5">
      <c r="A14" s="80" t="s">
        <v>84</v>
      </c>
      <c r="B14" s="81" t="s">
        <v>101</v>
      </c>
      <c r="C14" s="277">
        <f>C13*0.003</f>
        <v>3188.601</v>
      </c>
      <c r="D14" s="277">
        <f aca="true" t="shared" si="3" ref="D14:N14">D13*0.003</f>
        <v>2944.158</v>
      </c>
      <c r="E14" s="277">
        <f t="shared" si="3"/>
        <v>3195.9300000000003</v>
      </c>
      <c r="F14" s="277">
        <f t="shared" si="3"/>
        <v>2679.588</v>
      </c>
      <c r="G14" s="277">
        <f t="shared" si="3"/>
        <v>2854.155</v>
      </c>
      <c r="H14" s="277">
        <f t="shared" si="3"/>
        <v>2506.6710000000003</v>
      </c>
      <c r="I14" s="277">
        <f t="shared" si="3"/>
        <v>2701.584</v>
      </c>
      <c r="J14" s="277">
        <f t="shared" si="3"/>
        <v>2668.38</v>
      </c>
      <c r="K14" s="277">
        <f t="shared" si="3"/>
        <v>2566.731</v>
      </c>
      <c r="L14" s="277">
        <f t="shared" si="3"/>
        <v>2728.497</v>
      </c>
      <c r="M14" s="277">
        <f t="shared" si="3"/>
        <v>2566.3650000000002</v>
      </c>
      <c r="N14" s="277">
        <f t="shared" si="3"/>
        <v>2795.61</v>
      </c>
      <c r="O14" s="43">
        <f t="shared" si="0"/>
        <v>33396.270000000004</v>
      </c>
      <c r="P14" s="9"/>
      <c r="Q14" s="11"/>
    </row>
    <row r="15" spans="1:15" s="3" customFormat="1" ht="13.5">
      <c r="A15" s="80" t="s">
        <v>83</v>
      </c>
      <c r="B15" s="81" t="s">
        <v>102</v>
      </c>
      <c r="C15" s="42">
        <f>'[2]Tongatapu'!B82</f>
        <v>15230</v>
      </c>
      <c r="D15" s="42">
        <f>'[2]Tongatapu'!C82</f>
        <v>14892</v>
      </c>
      <c r="E15" s="42">
        <f>'[2]Tongatapu'!D82</f>
        <v>14953</v>
      </c>
      <c r="F15" s="42">
        <f>'[2]Tongatapu'!E82</f>
        <v>14970</v>
      </c>
      <c r="G15" s="42">
        <f>'[2]Tongatapu'!F82</f>
        <v>15050</v>
      </c>
      <c r="H15" s="42">
        <f>'[2]Tongatapu'!G82</f>
        <v>15089</v>
      </c>
      <c r="I15" s="42">
        <f>'[2]Tongatapu'!H82</f>
        <v>15140</v>
      </c>
      <c r="J15" s="42">
        <f>'[2]Tongatapu'!I82</f>
        <v>15220</v>
      </c>
      <c r="K15" s="42">
        <f>'[2]Tongatapu'!J82</f>
        <v>15237</v>
      </c>
      <c r="L15" s="42">
        <f>'[2]Tongatapu'!K82</f>
        <v>15266</v>
      </c>
      <c r="M15" s="42">
        <f>'[2]Tongatapu'!L82</f>
        <v>15282</v>
      </c>
      <c r="N15" s="119">
        <f>AVERAGE(C15:M15)</f>
        <v>15120.818181818182</v>
      </c>
      <c r="O15" s="42">
        <f>MAX(C15:N15)</f>
        <v>15282</v>
      </c>
    </row>
    <row r="16" spans="1:15" s="3" customFormat="1" ht="13.5">
      <c r="A16" s="80" t="s">
        <v>16</v>
      </c>
      <c r="B16" s="81" t="s">
        <v>104</v>
      </c>
      <c r="C16" s="42">
        <v>3653</v>
      </c>
      <c r="D16" s="82">
        <v>3096</v>
      </c>
      <c r="E16" s="82">
        <v>3426</v>
      </c>
      <c r="F16" s="82">
        <v>3009</v>
      </c>
      <c r="G16" s="82">
        <v>3114</v>
      </c>
      <c r="H16" s="82">
        <v>2893</v>
      </c>
      <c r="I16" s="82">
        <v>2992</v>
      </c>
      <c r="J16" s="82">
        <v>2889</v>
      </c>
      <c r="K16" s="82">
        <v>2959</v>
      </c>
      <c r="L16" s="82">
        <v>3412</v>
      </c>
      <c r="M16" s="82">
        <v>2682</v>
      </c>
      <c r="N16" s="82">
        <v>2895</v>
      </c>
      <c r="O16" s="43">
        <f>SUM(C16:N16)</f>
        <v>37020</v>
      </c>
    </row>
    <row r="17" spans="1:15" s="3" customFormat="1" ht="13.5">
      <c r="A17" s="80" t="s">
        <v>108</v>
      </c>
      <c r="B17" s="81" t="s">
        <v>105</v>
      </c>
      <c r="C17" s="82">
        <v>7798</v>
      </c>
      <c r="D17" s="82">
        <v>8059</v>
      </c>
      <c r="E17" s="82">
        <v>8150</v>
      </c>
      <c r="F17" s="82">
        <v>7643</v>
      </c>
      <c r="G17" s="82">
        <v>7479</v>
      </c>
      <c r="H17" s="82">
        <v>7490</v>
      </c>
      <c r="I17" s="82">
        <v>7362</v>
      </c>
      <c r="J17" s="82">
        <v>7362</v>
      </c>
      <c r="K17" s="82">
        <v>7589</v>
      </c>
      <c r="L17" s="82">
        <v>6726</v>
      </c>
      <c r="M17" s="82">
        <v>7255</v>
      </c>
      <c r="N17" s="82">
        <v>7241</v>
      </c>
      <c r="O17" s="43">
        <f>MAX(C17:N17)</f>
        <v>8150</v>
      </c>
    </row>
    <row r="18" spans="1:15" s="3" customFormat="1" ht="13.5">
      <c r="A18" s="80" t="s">
        <v>109</v>
      </c>
      <c r="B18" s="81" t="s">
        <v>105</v>
      </c>
      <c r="C18" s="82">
        <v>3429</v>
      </c>
      <c r="D18" s="82">
        <v>4126</v>
      </c>
      <c r="E18" s="82">
        <v>4095</v>
      </c>
      <c r="F18" s="82">
        <v>2796</v>
      </c>
      <c r="G18" s="82">
        <v>2937</v>
      </c>
      <c r="H18" s="82">
        <v>2942</v>
      </c>
      <c r="I18" s="82">
        <v>2888</v>
      </c>
      <c r="J18" s="82">
        <v>2888</v>
      </c>
      <c r="K18" s="82">
        <v>3158</v>
      </c>
      <c r="L18" s="82">
        <v>3305</v>
      </c>
      <c r="M18" s="82">
        <v>3299</v>
      </c>
      <c r="N18" s="82">
        <v>3997</v>
      </c>
      <c r="O18" s="43">
        <f>MIN(C18:N18)</f>
        <v>2796</v>
      </c>
    </row>
    <row r="19" spans="1:17" s="3" customFormat="1" ht="13.5">
      <c r="A19" s="80" t="s">
        <v>110</v>
      </c>
      <c r="B19" s="81" t="s">
        <v>103</v>
      </c>
      <c r="C19" s="138">
        <f>C4/C13</f>
        <v>4.016463019361783</v>
      </c>
      <c r="D19" s="138">
        <f aca="true" t="shared" si="4" ref="D19:O19">D4/D13</f>
        <v>4.058868783536753</v>
      </c>
      <c r="E19" s="138">
        <f t="shared" si="4"/>
        <v>4.093498606039557</v>
      </c>
      <c r="F19" s="138">
        <f t="shared" si="4"/>
        <v>4.06577167833264</v>
      </c>
      <c r="G19" s="138">
        <f t="shared" si="4"/>
        <v>4.08363701340677</v>
      </c>
      <c r="H19" s="138">
        <f t="shared" si="4"/>
        <v>4.065320498781053</v>
      </c>
      <c r="I19" s="138">
        <f t="shared" si="4"/>
        <v>4.073142645203703</v>
      </c>
      <c r="J19" s="138">
        <f t="shared" si="4"/>
        <v>4.017150855575293</v>
      </c>
      <c r="K19" s="138">
        <f t="shared" si="4"/>
        <v>4.083330898329431</v>
      </c>
      <c r="L19" s="138">
        <f t="shared" si="4"/>
        <v>3.920647521327676</v>
      </c>
      <c r="M19" s="138">
        <f t="shared" si="4"/>
        <v>4.125069115266145</v>
      </c>
      <c r="N19" s="138">
        <f t="shared" si="4"/>
        <v>4.139722278858639</v>
      </c>
      <c r="O19" s="138">
        <f t="shared" si="4"/>
        <v>4.061553041701963</v>
      </c>
      <c r="P19" s="9"/>
      <c r="Q19" s="11"/>
    </row>
    <row r="20" spans="1:15" ht="13.5">
      <c r="A20" s="49"/>
      <c r="B20" s="49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2"/>
    </row>
    <row r="21" spans="1:15" ht="13.5">
      <c r="A21" s="33" t="s">
        <v>120</v>
      </c>
      <c r="B21" s="62" t="s">
        <v>99</v>
      </c>
      <c r="C21" s="35" t="s">
        <v>0</v>
      </c>
      <c r="D21" s="35" t="s">
        <v>1</v>
      </c>
      <c r="E21" s="35" t="s">
        <v>2</v>
      </c>
      <c r="F21" s="35" t="s">
        <v>3</v>
      </c>
      <c r="G21" s="35" t="s">
        <v>4</v>
      </c>
      <c r="H21" s="35" t="s">
        <v>5</v>
      </c>
      <c r="I21" s="36" t="s">
        <v>6</v>
      </c>
      <c r="J21" s="36" t="s">
        <v>7</v>
      </c>
      <c r="K21" s="36" t="s">
        <v>8</v>
      </c>
      <c r="L21" s="36" t="s">
        <v>9</v>
      </c>
      <c r="M21" s="36" t="s">
        <v>10</v>
      </c>
      <c r="N21" s="35" t="s">
        <v>11</v>
      </c>
      <c r="O21" s="36" t="s">
        <v>12</v>
      </c>
    </row>
    <row r="22" spans="1:15" ht="13.5">
      <c r="A22" s="79" t="s">
        <v>13</v>
      </c>
      <c r="B22" s="37" t="s">
        <v>100</v>
      </c>
      <c r="C22" s="40">
        <v>386802</v>
      </c>
      <c r="D22" s="44">
        <v>409998</v>
      </c>
      <c r="E22" s="44">
        <v>423573</v>
      </c>
      <c r="F22" s="44">
        <v>393965</v>
      </c>
      <c r="G22" s="44">
        <v>417710</v>
      </c>
      <c r="H22" s="44">
        <v>387516</v>
      </c>
      <c r="I22" s="44">
        <v>417977</v>
      </c>
      <c r="J22" s="44">
        <v>423183</v>
      </c>
      <c r="K22" s="44">
        <v>410744</v>
      </c>
      <c r="L22" s="44">
        <v>413738</v>
      </c>
      <c r="M22" s="44">
        <v>403621</v>
      </c>
      <c r="N22" s="44">
        <v>427228</v>
      </c>
      <c r="O22" s="41">
        <f aca="true" t="shared" si="5" ref="O22:O32">SUM(C22:N22)</f>
        <v>4916055</v>
      </c>
    </row>
    <row r="23" spans="1:15" ht="13.5">
      <c r="A23" s="79" t="s">
        <v>106</v>
      </c>
      <c r="B23" s="37" t="s">
        <v>100</v>
      </c>
      <c r="C23" s="40">
        <f>C22-C24</f>
        <v>17982</v>
      </c>
      <c r="D23" s="40">
        <f aca="true" t="shared" si="6" ref="D23:N23">D22-D24</f>
        <v>21788</v>
      </c>
      <c r="E23" s="40">
        <f t="shared" si="6"/>
        <v>20303</v>
      </c>
      <c r="F23" s="40">
        <f t="shared" si="6"/>
        <v>19015</v>
      </c>
      <c r="G23" s="40">
        <f t="shared" si="6"/>
        <v>19730</v>
      </c>
      <c r="H23" s="40">
        <f t="shared" si="6"/>
        <v>18296</v>
      </c>
      <c r="I23" s="40">
        <f t="shared" si="6"/>
        <v>19087</v>
      </c>
      <c r="J23" s="40">
        <f t="shared" si="6"/>
        <v>20173</v>
      </c>
      <c r="K23" s="40">
        <f t="shared" si="6"/>
        <v>19004</v>
      </c>
      <c r="L23" s="40">
        <f t="shared" si="6"/>
        <v>19308</v>
      </c>
      <c r="M23" s="40">
        <f t="shared" si="6"/>
        <v>19091</v>
      </c>
      <c r="N23" s="40">
        <f t="shared" si="6"/>
        <v>20418</v>
      </c>
      <c r="O23" s="41">
        <f t="shared" si="5"/>
        <v>234195</v>
      </c>
    </row>
    <row r="24" spans="1:15" ht="13.5">
      <c r="A24" s="79" t="s">
        <v>14</v>
      </c>
      <c r="B24" s="37" t="s">
        <v>100</v>
      </c>
      <c r="C24" s="40">
        <v>368820</v>
      </c>
      <c r="D24" s="44">
        <v>388210</v>
      </c>
      <c r="E24" s="44">
        <v>403270</v>
      </c>
      <c r="F24" s="44">
        <v>374950</v>
      </c>
      <c r="G24" s="44">
        <v>397980</v>
      </c>
      <c r="H24" s="44">
        <v>369220</v>
      </c>
      <c r="I24" s="44">
        <v>398890</v>
      </c>
      <c r="J24" s="44">
        <v>403010</v>
      </c>
      <c r="K24" s="44">
        <v>391740</v>
      </c>
      <c r="L24" s="44">
        <v>394430</v>
      </c>
      <c r="M24" s="44">
        <v>384530</v>
      </c>
      <c r="N24" s="44">
        <v>406810</v>
      </c>
      <c r="O24" s="41">
        <f t="shared" si="5"/>
        <v>4681860</v>
      </c>
    </row>
    <row r="25" spans="1:15" ht="13.5">
      <c r="A25" s="79" t="s">
        <v>107</v>
      </c>
      <c r="B25" s="37" t="s">
        <v>100</v>
      </c>
      <c r="C25" s="40">
        <f>'[2]Vava''u'!B76</f>
        <v>325395</v>
      </c>
      <c r="D25" s="40">
        <f>'[2]Vava''u'!C76</f>
        <v>314819</v>
      </c>
      <c r="E25" s="40">
        <f>'[2]Vava''u'!D76</f>
        <v>333032</v>
      </c>
      <c r="F25" s="40">
        <f>'[2]Vava''u'!E76</f>
        <v>311434</v>
      </c>
      <c r="G25" s="40">
        <f>'[2]Vava''u'!F76</f>
        <v>348079</v>
      </c>
      <c r="H25" s="40">
        <f>'[2]Vava''u'!G76</f>
        <v>328664</v>
      </c>
      <c r="I25" s="40">
        <f>'[2]Vava''u'!H76</f>
        <v>385508</v>
      </c>
      <c r="J25" s="40">
        <f>'[2]Vava''u'!I76</f>
        <v>318276</v>
      </c>
      <c r="K25" s="40">
        <f>'[2]Vava''u'!J76</f>
        <v>319710</v>
      </c>
      <c r="L25" s="40">
        <f>'[2]Vava''u'!K76</f>
        <v>358706</v>
      </c>
      <c r="M25" s="40">
        <f>'[2]Vava''u'!L76</f>
        <v>311454</v>
      </c>
      <c r="N25" s="40">
        <f>'[2]Vava''u'!M76</f>
        <v>310757</v>
      </c>
      <c r="O25" s="41">
        <f t="shared" si="5"/>
        <v>3965834</v>
      </c>
    </row>
    <row r="26" spans="1:15" s="90" customFormat="1" ht="13.5">
      <c r="A26" s="79" t="s">
        <v>124</v>
      </c>
      <c r="B26" s="37" t="s">
        <v>100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41">
        <f t="shared" si="5"/>
        <v>0</v>
      </c>
    </row>
    <row r="27" spans="1:17" s="90" customFormat="1" ht="13.5">
      <c r="A27" s="79" t="s">
        <v>125</v>
      </c>
      <c r="B27" s="37" t="s">
        <v>100</v>
      </c>
      <c r="C27" s="129">
        <f>C24-C25</f>
        <v>43425</v>
      </c>
      <c r="D27" s="129">
        <f aca="true" t="shared" si="7" ref="D27:N27">D24-D25</f>
        <v>73391</v>
      </c>
      <c r="E27" s="129">
        <f t="shared" si="7"/>
        <v>70238</v>
      </c>
      <c r="F27" s="129">
        <f t="shared" si="7"/>
        <v>63516</v>
      </c>
      <c r="G27" s="129">
        <f t="shared" si="7"/>
        <v>49901</v>
      </c>
      <c r="H27" s="129">
        <f t="shared" si="7"/>
        <v>40556</v>
      </c>
      <c r="I27" s="129">
        <f t="shared" si="7"/>
        <v>13382</v>
      </c>
      <c r="J27" s="129">
        <f t="shared" si="7"/>
        <v>84734</v>
      </c>
      <c r="K27" s="129">
        <f t="shared" si="7"/>
        <v>72030</v>
      </c>
      <c r="L27" s="129">
        <f t="shared" si="7"/>
        <v>35724</v>
      </c>
      <c r="M27" s="129">
        <f t="shared" si="7"/>
        <v>73076</v>
      </c>
      <c r="N27" s="129">
        <f t="shared" si="7"/>
        <v>96053</v>
      </c>
      <c r="O27" s="41">
        <f t="shared" si="5"/>
        <v>716026</v>
      </c>
      <c r="P27" s="90">
        <v>749</v>
      </c>
      <c r="Q27" s="90">
        <f>P27/12</f>
        <v>62.416666666666664</v>
      </c>
    </row>
    <row r="28" spans="1:15" s="90" customFormat="1" ht="13.5">
      <c r="A28" s="79" t="s">
        <v>126</v>
      </c>
      <c r="B28" s="37" t="s">
        <v>100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41">
        <f t="shared" si="5"/>
        <v>0</v>
      </c>
    </row>
    <row r="29" spans="1:15" s="3" customFormat="1" ht="13.5">
      <c r="A29" s="79" t="s">
        <v>97</v>
      </c>
      <c r="B29" s="37" t="s">
        <v>105</v>
      </c>
      <c r="C29" s="42">
        <v>1272</v>
      </c>
      <c r="D29" s="42">
        <v>1272</v>
      </c>
      <c r="E29" s="42">
        <v>1272</v>
      </c>
      <c r="F29" s="42">
        <v>1272</v>
      </c>
      <c r="G29" s="42">
        <v>1272</v>
      </c>
      <c r="H29" s="42">
        <v>1272</v>
      </c>
      <c r="I29" s="42">
        <v>1272</v>
      </c>
      <c r="J29" s="42">
        <v>1272</v>
      </c>
      <c r="K29" s="42">
        <v>1272</v>
      </c>
      <c r="L29" s="42">
        <v>1272</v>
      </c>
      <c r="M29" s="42">
        <v>1272</v>
      </c>
      <c r="N29" s="42">
        <v>1272</v>
      </c>
      <c r="O29" s="41">
        <f>AVERAGE(C29:N29)</f>
        <v>1272</v>
      </c>
    </row>
    <row r="30" spans="1:15" s="3" customFormat="1" ht="13.5">
      <c r="A30" s="79" t="s">
        <v>98</v>
      </c>
      <c r="B30" s="37" t="s">
        <v>105</v>
      </c>
      <c r="C30" s="42">
        <v>1208.3999999999999</v>
      </c>
      <c r="D30" s="42">
        <v>1208.3999999999999</v>
      </c>
      <c r="E30" s="42">
        <v>1208.3999999999999</v>
      </c>
      <c r="F30" s="42">
        <v>1208.3999999999999</v>
      </c>
      <c r="G30" s="42">
        <v>1208.3999999999999</v>
      </c>
      <c r="H30" s="42">
        <v>1208.3999999999999</v>
      </c>
      <c r="I30" s="42">
        <v>1208.3999999999999</v>
      </c>
      <c r="J30" s="42">
        <v>1208.3999999999999</v>
      </c>
      <c r="K30" s="42">
        <v>1208.3999999999999</v>
      </c>
      <c r="L30" s="42">
        <v>1208.3999999999999</v>
      </c>
      <c r="M30" s="42">
        <v>1208.3999999999999</v>
      </c>
      <c r="N30" s="42">
        <v>1208.3999999999999</v>
      </c>
      <c r="O30" s="41">
        <f>AVERAGE(C30:N30)</f>
        <v>1208.3999999999999</v>
      </c>
    </row>
    <row r="31" spans="1:15" ht="13.5">
      <c r="A31" s="79" t="s">
        <v>15</v>
      </c>
      <c r="B31" s="37" t="s">
        <v>101</v>
      </c>
      <c r="C31" s="40">
        <v>113670</v>
      </c>
      <c r="D31" s="44">
        <v>105427</v>
      </c>
      <c r="E31" s="44">
        <v>115363</v>
      </c>
      <c r="F31" s="44">
        <v>107921</v>
      </c>
      <c r="G31" s="44">
        <v>125005</v>
      </c>
      <c r="H31" s="44">
        <v>110279</v>
      </c>
      <c r="I31" s="44">
        <v>114606</v>
      </c>
      <c r="J31" s="44">
        <v>116131</v>
      </c>
      <c r="K31" s="44">
        <v>111185</v>
      </c>
      <c r="L31" s="44">
        <v>113366</v>
      </c>
      <c r="M31" s="44">
        <v>110307</v>
      </c>
      <c r="N31" s="44">
        <v>118628</v>
      </c>
      <c r="O31" s="41">
        <f t="shared" si="5"/>
        <v>1361888</v>
      </c>
    </row>
    <row r="32" spans="1:15" ht="13.5">
      <c r="A32" s="79" t="s">
        <v>84</v>
      </c>
      <c r="B32" s="37" t="s">
        <v>101</v>
      </c>
      <c r="C32" s="117">
        <f>C31*0.004</f>
        <v>454.68</v>
      </c>
      <c r="D32" s="117">
        <f aca="true" t="shared" si="8" ref="D32:N32">D31*0.004</f>
        <v>421.708</v>
      </c>
      <c r="E32" s="117">
        <f t="shared" si="8"/>
        <v>461.452</v>
      </c>
      <c r="F32" s="117">
        <f t="shared" si="8"/>
        <v>431.684</v>
      </c>
      <c r="G32" s="117">
        <f t="shared" si="8"/>
        <v>500.02000000000004</v>
      </c>
      <c r="H32" s="117">
        <f t="shared" si="8"/>
        <v>441.116</v>
      </c>
      <c r="I32" s="117">
        <f t="shared" si="8"/>
        <v>458.42400000000004</v>
      </c>
      <c r="J32" s="117">
        <f t="shared" si="8"/>
        <v>464.524</v>
      </c>
      <c r="K32" s="117">
        <f t="shared" si="8"/>
        <v>444.74</v>
      </c>
      <c r="L32" s="117">
        <f t="shared" si="8"/>
        <v>453.464</v>
      </c>
      <c r="M32" s="117">
        <f t="shared" si="8"/>
        <v>441.228</v>
      </c>
      <c r="N32" s="117">
        <f t="shared" si="8"/>
        <v>474.512</v>
      </c>
      <c r="O32" s="41">
        <f t="shared" si="5"/>
        <v>5447.552</v>
      </c>
    </row>
    <row r="33" spans="1:15" ht="13.5">
      <c r="A33" s="79" t="s">
        <v>83</v>
      </c>
      <c r="B33" s="37" t="s">
        <v>102</v>
      </c>
      <c r="C33" s="40">
        <f>'[2]Vava''u'!B78</f>
        <v>3208</v>
      </c>
      <c r="D33" s="40">
        <f>'[2]Vava''u'!C78</f>
        <v>3220</v>
      </c>
      <c r="E33" s="40">
        <f>'[2]Vava''u'!D78</f>
        <v>3190</v>
      </c>
      <c r="F33" s="40">
        <f>'[2]Vava''u'!E78</f>
        <v>3200</v>
      </c>
      <c r="G33" s="40">
        <f>'[2]Vava''u'!F78</f>
        <v>3200</v>
      </c>
      <c r="H33" s="40">
        <f>'[2]Vava''u'!G78</f>
        <v>3204</v>
      </c>
      <c r="I33" s="40">
        <f>'[2]Vava''u'!H78</f>
        <v>3208</v>
      </c>
      <c r="J33" s="40">
        <f>'[2]Vava''u'!I78</f>
        <v>3209</v>
      </c>
      <c r="K33" s="40">
        <f>'[2]Vava''u'!J78</f>
        <v>3214</v>
      </c>
      <c r="L33" s="40">
        <f>'[2]Vava''u'!K78</f>
        <v>3217</v>
      </c>
      <c r="M33" s="40">
        <f>'[2]Vava''u'!L78</f>
        <v>3220</v>
      </c>
      <c r="N33" s="40">
        <f>'[2]Vava''u'!M78</f>
        <v>3224</v>
      </c>
      <c r="O33" s="41">
        <f>MAX(C33:N33)</f>
        <v>3224</v>
      </c>
    </row>
    <row r="34" spans="1:15" ht="13.5">
      <c r="A34" s="79" t="s">
        <v>16</v>
      </c>
      <c r="B34" s="37" t="s">
        <v>104</v>
      </c>
      <c r="C34" s="40">
        <v>2197</v>
      </c>
      <c r="D34" s="44">
        <v>2048</v>
      </c>
      <c r="E34" s="44">
        <v>2257</v>
      </c>
      <c r="F34" s="44">
        <v>2252</v>
      </c>
      <c r="G34" s="44">
        <v>2383</v>
      </c>
      <c r="H34" s="44">
        <v>2404</v>
      </c>
      <c r="I34" s="44">
        <v>2391</v>
      </c>
      <c r="J34" s="44">
        <v>2484</v>
      </c>
      <c r="K34" s="44">
        <v>2259</v>
      </c>
      <c r="L34" s="44">
        <v>2350</v>
      </c>
      <c r="M34" s="44">
        <v>2290</v>
      </c>
      <c r="N34" s="44">
        <v>2382</v>
      </c>
      <c r="O34" s="41">
        <f>SUM(C34:N34)</f>
        <v>27697</v>
      </c>
    </row>
    <row r="35" spans="1:15" ht="13.5">
      <c r="A35" s="79" t="s">
        <v>108</v>
      </c>
      <c r="B35" s="37" t="s">
        <v>105</v>
      </c>
      <c r="C35" s="38">
        <v>868</v>
      </c>
      <c r="D35" s="44">
        <v>870</v>
      </c>
      <c r="E35" s="44">
        <v>892</v>
      </c>
      <c r="F35" s="44">
        <v>895</v>
      </c>
      <c r="G35" s="44">
        <v>903</v>
      </c>
      <c r="H35" s="44">
        <v>892</v>
      </c>
      <c r="I35" s="44">
        <v>928</v>
      </c>
      <c r="J35" s="44">
        <v>1010</v>
      </c>
      <c r="K35" s="44">
        <v>989</v>
      </c>
      <c r="L35" s="44">
        <v>992</v>
      </c>
      <c r="M35" s="44">
        <v>996</v>
      </c>
      <c r="N35" s="44">
        <v>1052</v>
      </c>
      <c r="O35" s="41">
        <f>MAX(C35:N35)</f>
        <v>1052</v>
      </c>
    </row>
    <row r="36" spans="1:15" ht="13.5">
      <c r="A36" s="79" t="s">
        <v>109</v>
      </c>
      <c r="B36" s="37" t="s">
        <v>105</v>
      </c>
      <c r="C36" s="38">
        <v>418</v>
      </c>
      <c r="D36" s="44">
        <v>415</v>
      </c>
      <c r="E36" s="44">
        <v>418</v>
      </c>
      <c r="F36" s="44">
        <v>416</v>
      </c>
      <c r="G36" s="44">
        <v>396</v>
      </c>
      <c r="H36" s="44">
        <v>396</v>
      </c>
      <c r="I36" s="44">
        <v>402</v>
      </c>
      <c r="J36" s="44">
        <v>418</v>
      </c>
      <c r="K36" s="44">
        <v>420</v>
      </c>
      <c r="L36" s="44">
        <v>425</v>
      </c>
      <c r="M36" s="44">
        <v>428</v>
      </c>
      <c r="N36" s="44">
        <v>422</v>
      </c>
      <c r="O36" s="41">
        <f>MIN(C36:N36)</f>
        <v>396</v>
      </c>
    </row>
    <row r="37" spans="1:15" ht="13.5">
      <c r="A37" s="79" t="s">
        <v>110</v>
      </c>
      <c r="B37" s="37" t="s">
        <v>103</v>
      </c>
      <c r="C37" s="141">
        <f>C22/C31</f>
        <v>3.402850356294537</v>
      </c>
      <c r="D37" s="141">
        <f aca="true" t="shared" si="9" ref="D37:O37">D22/D31</f>
        <v>3.888927883748945</v>
      </c>
      <c r="E37" s="141">
        <f t="shared" si="9"/>
        <v>3.6716538231495366</v>
      </c>
      <c r="F37" s="141">
        <f t="shared" si="9"/>
        <v>3.650494343084293</v>
      </c>
      <c r="G37" s="141">
        <f t="shared" si="9"/>
        <v>3.341546338146474</v>
      </c>
      <c r="H37" s="141">
        <f t="shared" si="9"/>
        <v>3.5139600467904133</v>
      </c>
      <c r="I37" s="141">
        <f t="shared" si="9"/>
        <v>3.647077814425074</v>
      </c>
      <c r="J37" s="141">
        <f t="shared" si="9"/>
        <v>3.6440140875390723</v>
      </c>
      <c r="K37" s="141">
        <f t="shared" si="9"/>
        <v>3.694239330844988</v>
      </c>
      <c r="L37" s="141">
        <f t="shared" si="9"/>
        <v>3.6495774747278724</v>
      </c>
      <c r="M37" s="141">
        <f t="shared" si="9"/>
        <v>3.659069687327187</v>
      </c>
      <c r="N37" s="141">
        <f t="shared" si="9"/>
        <v>3.6014094480223893</v>
      </c>
      <c r="O37" s="141">
        <f t="shared" si="9"/>
        <v>3.6097351617754176</v>
      </c>
    </row>
    <row r="38" spans="1:15" ht="13.5">
      <c r="A38" s="49"/>
      <c r="B38" s="49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2"/>
    </row>
    <row r="39" spans="1:15" ht="13.5">
      <c r="A39" s="45" t="s">
        <v>118</v>
      </c>
      <c r="B39" s="51" t="s">
        <v>99</v>
      </c>
      <c r="C39" s="55" t="s">
        <v>0</v>
      </c>
      <c r="D39" s="55" t="s">
        <v>1</v>
      </c>
      <c r="E39" s="55" t="s">
        <v>2</v>
      </c>
      <c r="F39" s="55" t="s">
        <v>3</v>
      </c>
      <c r="G39" s="55" t="s">
        <v>4</v>
      </c>
      <c r="H39" s="55" t="s">
        <v>5</v>
      </c>
      <c r="I39" s="56" t="s">
        <v>6</v>
      </c>
      <c r="J39" s="56" t="s">
        <v>7</v>
      </c>
      <c r="K39" s="56" t="s">
        <v>8</v>
      </c>
      <c r="L39" s="56" t="s">
        <v>9</v>
      </c>
      <c r="M39" s="56" t="s">
        <v>10</v>
      </c>
      <c r="N39" s="55" t="s">
        <v>11</v>
      </c>
      <c r="O39" s="56" t="s">
        <v>12</v>
      </c>
    </row>
    <row r="40" spans="1:15" ht="13.5">
      <c r="A40" s="80" t="s">
        <v>13</v>
      </c>
      <c r="B40" s="81" t="s">
        <v>100</v>
      </c>
      <c r="C40" s="48">
        <v>114859</v>
      </c>
      <c r="D40" s="48">
        <v>109124</v>
      </c>
      <c r="E40" s="48">
        <v>124817</v>
      </c>
      <c r="F40" s="48">
        <v>113663</v>
      </c>
      <c r="G40" s="48">
        <v>130410</v>
      </c>
      <c r="H40" s="48">
        <v>113212</v>
      </c>
      <c r="I40" s="48">
        <v>119116</v>
      </c>
      <c r="J40" s="48">
        <v>117656</v>
      </c>
      <c r="K40" s="48">
        <v>114944</v>
      </c>
      <c r="L40" s="48">
        <v>120031</v>
      </c>
      <c r="M40" s="48">
        <v>114188</v>
      </c>
      <c r="N40" s="48">
        <v>118064</v>
      </c>
      <c r="O40" s="43">
        <f aca="true" t="shared" si="10" ref="O40:O50">SUM(C40:N40)</f>
        <v>1410084</v>
      </c>
    </row>
    <row r="41" spans="1:15" ht="13.5">
      <c r="A41" s="80" t="s">
        <v>106</v>
      </c>
      <c r="B41" s="81" t="s">
        <v>100</v>
      </c>
      <c r="C41" s="48">
        <f>C40-C42</f>
        <v>2011</v>
      </c>
      <c r="D41" s="48">
        <f aca="true" t="shared" si="11" ref="D41:N41">D40-D42</f>
        <v>2024</v>
      </c>
      <c r="E41" s="48">
        <f t="shared" si="11"/>
        <v>2873</v>
      </c>
      <c r="F41" s="48">
        <f t="shared" si="11"/>
        <v>3647</v>
      </c>
      <c r="G41" s="48">
        <f t="shared" si="11"/>
        <v>2754</v>
      </c>
      <c r="H41" s="48">
        <f t="shared" si="11"/>
        <v>3160</v>
      </c>
      <c r="I41" s="48">
        <f t="shared" si="11"/>
        <v>3772</v>
      </c>
      <c r="J41" s="48">
        <f t="shared" si="11"/>
        <v>5216</v>
      </c>
      <c r="K41" s="48">
        <f t="shared" si="11"/>
        <v>5552</v>
      </c>
      <c r="L41" s="48">
        <f t="shared" si="11"/>
        <v>4651</v>
      </c>
      <c r="M41" s="48">
        <f t="shared" si="11"/>
        <v>4208</v>
      </c>
      <c r="N41" s="48">
        <f t="shared" si="11"/>
        <v>4364</v>
      </c>
      <c r="O41" s="43">
        <f t="shared" si="10"/>
        <v>44232</v>
      </c>
    </row>
    <row r="42" spans="1:15" ht="13.5">
      <c r="A42" s="80" t="s">
        <v>14</v>
      </c>
      <c r="B42" s="81" t="s">
        <v>100</v>
      </c>
      <c r="C42" s="48">
        <v>112848</v>
      </c>
      <c r="D42" s="48">
        <v>107100</v>
      </c>
      <c r="E42" s="48">
        <v>121944</v>
      </c>
      <c r="F42" s="48">
        <v>110016</v>
      </c>
      <c r="G42" s="48">
        <v>127656</v>
      </c>
      <c r="H42" s="48">
        <v>110052</v>
      </c>
      <c r="I42" s="48">
        <v>115344</v>
      </c>
      <c r="J42" s="48">
        <v>112440</v>
      </c>
      <c r="K42" s="48">
        <v>109392</v>
      </c>
      <c r="L42" s="48">
        <v>115380</v>
      </c>
      <c r="M42" s="48">
        <v>109980</v>
      </c>
      <c r="N42" s="82">
        <v>113700</v>
      </c>
      <c r="O42" s="43">
        <f t="shared" si="10"/>
        <v>1365852</v>
      </c>
    </row>
    <row r="43" spans="1:15" ht="13.5">
      <c r="A43" s="80" t="s">
        <v>107</v>
      </c>
      <c r="B43" s="81" t="s">
        <v>100</v>
      </c>
      <c r="C43" s="48">
        <f>'[2]Ha''apai'!B82</f>
        <v>119962</v>
      </c>
      <c r="D43" s="48">
        <f>'[2]Ha''apai'!C82</f>
        <v>87166</v>
      </c>
      <c r="E43" s="48">
        <f>'[2]Ha''apai'!D82</f>
        <v>95612</v>
      </c>
      <c r="F43" s="48">
        <f>'[2]Ha''apai'!E82</f>
        <v>102658</v>
      </c>
      <c r="G43" s="48">
        <f>'[2]Ha''apai'!F82</f>
        <v>97010</v>
      </c>
      <c r="H43" s="48">
        <f>'[2]Ha''apai'!G82</f>
        <v>108711</v>
      </c>
      <c r="I43" s="48">
        <f>'[2]Ha''apai'!H82</f>
        <v>97166</v>
      </c>
      <c r="J43" s="48">
        <f>'[2]Ha''apai'!I82</f>
        <v>108781</v>
      </c>
      <c r="K43" s="48">
        <f>'[2]Ha''apai'!J82</f>
        <v>98862</v>
      </c>
      <c r="L43" s="48">
        <f>'[2]Ha''apai'!K82</f>
        <v>105227</v>
      </c>
      <c r="M43" s="48">
        <f>'[2]Ha''apai'!L82</f>
        <v>95362</v>
      </c>
      <c r="N43" s="48">
        <f>'[2]Ha''apai'!M82</f>
        <v>95920</v>
      </c>
      <c r="O43" s="43">
        <f t="shared" si="10"/>
        <v>1212437</v>
      </c>
    </row>
    <row r="44" spans="1:15" s="3" customFormat="1" ht="13.5">
      <c r="A44" s="80" t="s">
        <v>124</v>
      </c>
      <c r="B44" s="81" t="s">
        <v>100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3">
        <f t="shared" si="10"/>
        <v>0</v>
      </c>
    </row>
    <row r="45" spans="1:15" s="3" customFormat="1" ht="13.5">
      <c r="A45" s="80" t="s">
        <v>125</v>
      </c>
      <c r="B45" s="81" t="s">
        <v>100</v>
      </c>
      <c r="C45" s="129">
        <f>C42-C43</f>
        <v>-7114</v>
      </c>
      <c r="D45" s="129">
        <f aca="true" t="shared" si="12" ref="D45:N45">D42-D43</f>
        <v>19934</v>
      </c>
      <c r="E45" s="129">
        <f t="shared" si="12"/>
        <v>26332</v>
      </c>
      <c r="F45" s="129">
        <f t="shared" si="12"/>
        <v>7358</v>
      </c>
      <c r="G45" s="129">
        <f t="shared" si="12"/>
        <v>30646</v>
      </c>
      <c r="H45" s="129">
        <f t="shared" si="12"/>
        <v>1341</v>
      </c>
      <c r="I45" s="129">
        <f t="shared" si="12"/>
        <v>18178</v>
      </c>
      <c r="J45" s="129">
        <f t="shared" si="12"/>
        <v>3659</v>
      </c>
      <c r="K45" s="129">
        <f t="shared" si="12"/>
        <v>10530</v>
      </c>
      <c r="L45" s="129">
        <f t="shared" si="12"/>
        <v>10153</v>
      </c>
      <c r="M45" s="129">
        <f t="shared" si="12"/>
        <v>14618</v>
      </c>
      <c r="N45" s="129">
        <f t="shared" si="12"/>
        <v>17780</v>
      </c>
      <c r="O45" s="43">
        <f t="shared" si="10"/>
        <v>153415</v>
      </c>
    </row>
    <row r="46" spans="1:15" s="3" customFormat="1" ht="13.5">
      <c r="A46" s="80" t="s">
        <v>126</v>
      </c>
      <c r="B46" s="81" t="s">
        <v>100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3">
        <f t="shared" si="10"/>
        <v>0</v>
      </c>
    </row>
    <row r="47" spans="1:20" s="3" customFormat="1" ht="13.5">
      <c r="A47" s="80" t="s">
        <v>97</v>
      </c>
      <c r="B47" s="81" t="s">
        <v>105</v>
      </c>
      <c r="C47" s="42">
        <v>372</v>
      </c>
      <c r="D47" s="42">
        <v>372</v>
      </c>
      <c r="E47" s="42">
        <v>372</v>
      </c>
      <c r="F47" s="42">
        <v>372</v>
      </c>
      <c r="G47" s="42">
        <v>372</v>
      </c>
      <c r="H47" s="42">
        <v>372</v>
      </c>
      <c r="I47" s="42">
        <v>372</v>
      </c>
      <c r="J47" s="42">
        <v>372</v>
      </c>
      <c r="K47" s="42">
        <v>372</v>
      </c>
      <c r="L47" s="42">
        <v>372</v>
      </c>
      <c r="M47" s="42">
        <v>372</v>
      </c>
      <c r="N47" s="42">
        <v>372</v>
      </c>
      <c r="O47" s="43">
        <f>AVERAGE(C47:N47)</f>
        <v>372</v>
      </c>
      <c r="P47" s="9"/>
      <c r="Q47" s="11"/>
      <c r="R47" s="11"/>
      <c r="S47" s="11"/>
      <c r="T47" s="12"/>
    </row>
    <row r="48" spans="1:20" s="3" customFormat="1" ht="13.5">
      <c r="A48" s="80" t="s">
        <v>98</v>
      </c>
      <c r="B48" s="81" t="s">
        <v>105</v>
      </c>
      <c r="C48" s="42">
        <v>353.4</v>
      </c>
      <c r="D48" s="42">
        <v>353.4</v>
      </c>
      <c r="E48" s="42">
        <v>353.4</v>
      </c>
      <c r="F48" s="42">
        <v>353.4</v>
      </c>
      <c r="G48" s="42">
        <v>353.4</v>
      </c>
      <c r="H48" s="42">
        <v>353.4</v>
      </c>
      <c r="I48" s="42">
        <v>353.4</v>
      </c>
      <c r="J48" s="42">
        <v>353.4</v>
      </c>
      <c r="K48" s="42">
        <v>353.4</v>
      </c>
      <c r="L48" s="42">
        <v>353.4</v>
      </c>
      <c r="M48" s="42">
        <v>353.4</v>
      </c>
      <c r="N48" s="42">
        <v>353.4</v>
      </c>
      <c r="O48" s="43">
        <f>AVERAGE(C48:N48)</f>
        <v>353.40000000000003</v>
      </c>
      <c r="P48" s="9"/>
      <c r="Q48" s="11"/>
      <c r="R48" s="11"/>
      <c r="S48" s="11"/>
      <c r="T48" s="12"/>
    </row>
    <row r="49" spans="1:15" ht="13.5">
      <c r="A49" s="80" t="s">
        <v>15</v>
      </c>
      <c r="B49" s="81" t="s">
        <v>101</v>
      </c>
      <c r="C49" s="48">
        <v>35252</v>
      </c>
      <c r="D49" s="48">
        <v>32800</v>
      </c>
      <c r="E49" s="48">
        <v>36437</v>
      </c>
      <c r="F49" s="48">
        <v>32905</v>
      </c>
      <c r="G49" s="48">
        <v>36439</v>
      </c>
      <c r="H49" s="48">
        <v>30975</v>
      </c>
      <c r="I49" s="48">
        <v>32982</v>
      </c>
      <c r="J49" s="48">
        <v>30999</v>
      </c>
      <c r="K49" s="48">
        <v>28979</v>
      </c>
      <c r="L49" s="48">
        <v>31038</v>
      </c>
      <c r="M49" s="48">
        <v>30476</v>
      </c>
      <c r="N49" s="48">
        <v>31026</v>
      </c>
      <c r="O49" s="43">
        <f t="shared" si="10"/>
        <v>390308</v>
      </c>
    </row>
    <row r="50" spans="1:17" s="3" customFormat="1" ht="13.5">
      <c r="A50" s="80" t="s">
        <v>84</v>
      </c>
      <c r="B50" s="81" t="s">
        <v>101</v>
      </c>
      <c r="C50" s="114">
        <v>183.32763079371395</v>
      </c>
      <c r="D50" s="114">
        <v>248.7643410354469</v>
      </c>
      <c r="E50" s="114">
        <v>231.69006717604228</v>
      </c>
      <c r="F50" s="114">
        <v>154.0388495789502</v>
      </c>
      <c r="G50" s="114">
        <v>209.45001455180443</v>
      </c>
      <c r="H50" s="114">
        <v>216.63893510815308</v>
      </c>
      <c r="I50" s="114">
        <v>170.3190330268982</v>
      </c>
      <c r="J50" s="114">
        <v>150.99283203719594</v>
      </c>
      <c r="K50" s="114">
        <v>176.4474696995807</v>
      </c>
      <c r="L50" s="114">
        <v>348.29644205711855</v>
      </c>
      <c r="M50" s="114">
        <v>131.7012010326636</v>
      </c>
      <c r="N50" s="114">
        <v>198.6688540205858</v>
      </c>
      <c r="O50" s="43">
        <f t="shared" si="10"/>
        <v>2420.3356701181538</v>
      </c>
      <c r="P50" s="9"/>
      <c r="Q50" s="11"/>
    </row>
    <row r="51" spans="1:15" ht="13.5">
      <c r="A51" s="80" t="s">
        <v>83</v>
      </c>
      <c r="B51" s="81" t="s">
        <v>102</v>
      </c>
      <c r="C51" s="48">
        <f>'[2]Ha''apai'!B84</f>
        <v>1009</v>
      </c>
      <c r="D51" s="48">
        <f>'[2]Ha''apai'!C84</f>
        <v>1011</v>
      </c>
      <c r="E51" s="48">
        <f>'[2]Ha''apai'!D84</f>
        <v>1011</v>
      </c>
      <c r="F51" s="48">
        <f>'[2]Ha''apai'!E84</f>
        <v>1005</v>
      </c>
      <c r="G51" s="48">
        <f>'[2]Ha''apai'!F84</f>
        <v>1005</v>
      </c>
      <c r="H51" s="48">
        <f>'[2]Ha''apai'!G84</f>
        <v>999</v>
      </c>
      <c r="I51" s="48">
        <f>'[2]Ha''apai'!H84</f>
        <v>1001</v>
      </c>
      <c r="J51" s="48">
        <f>'[2]Ha''apai'!I84</f>
        <v>999</v>
      </c>
      <c r="K51" s="48">
        <f>'[2]Ha''apai'!J84</f>
        <v>999</v>
      </c>
      <c r="L51" s="48">
        <f>'[2]Ha''apai'!K84</f>
        <v>1004</v>
      </c>
      <c r="M51" s="48">
        <f>'[2]Ha''apai'!L84</f>
        <v>1006</v>
      </c>
      <c r="N51" s="48">
        <f>'[2]Ha''apai'!M84</f>
        <v>1006</v>
      </c>
      <c r="O51" s="43">
        <f>MAX(C51:N51)</f>
        <v>1011</v>
      </c>
    </row>
    <row r="52" spans="1:15" ht="13.5">
      <c r="A52" s="80" t="s">
        <v>16</v>
      </c>
      <c r="B52" s="81" t="s">
        <v>104</v>
      </c>
      <c r="C52" s="48">
        <v>768</v>
      </c>
      <c r="D52" s="48">
        <v>704</v>
      </c>
      <c r="E52" s="48">
        <v>745</v>
      </c>
      <c r="F52" s="48">
        <v>708</v>
      </c>
      <c r="G52" s="48">
        <v>1368</v>
      </c>
      <c r="H52" s="48">
        <v>1234</v>
      </c>
      <c r="I52" s="48">
        <v>1230</v>
      </c>
      <c r="J52" s="48">
        <v>1056</v>
      </c>
      <c r="K52" s="48">
        <v>1010</v>
      </c>
      <c r="L52" s="48">
        <v>1082</v>
      </c>
      <c r="M52" s="48">
        <v>1036</v>
      </c>
      <c r="N52" s="48">
        <v>917</v>
      </c>
      <c r="O52" s="43">
        <f>SUM(C52:N52)</f>
        <v>11858</v>
      </c>
    </row>
    <row r="53" spans="1:15" ht="13.5">
      <c r="A53" s="80" t="s">
        <v>108</v>
      </c>
      <c r="B53" s="81" t="s">
        <v>105</v>
      </c>
      <c r="C53" s="48">
        <v>289</v>
      </c>
      <c r="D53" s="48">
        <v>282</v>
      </c>
      <c r="E53" s="48">
        <v>296</v>
      </c>
      <c r="F53" s="48">
        <v>312</v>
      </c>
      <c r="G53" s="48">
        <v>310</v>
      </c>
      <c r="H53" s="48">
        <v>286</v>
      </c>
      <c r="I53" s="48">
        <v>293</v>
      </c>
      <c r="J53" s="48">
        <v>295</v>
      </c>
      <c r="K53" s="48">
        <v>296</v>
      </c>
      <c r="L53" s="48">
        <v>290</v>
      </c>
      <c r="M53" s="48">
        <v>285</v>
      </c>
      <c r="N53" s="48">
        <v>285</v>
      </c>
      <c r="O53" s="43">
        <f>MAX(C53:N53)</f>
        <v>312</v>
      </c>
    </row>
    <row r="54" spans="1:15" ht="13.5">
      <c r="A54" s="80" t="s">
        <v>109</v>
      </c>
      <c r="B54" s="81" t="s">
        <v>105</v>
      </c>
      <c r="C54" s="48">
        <v>115</v>
      </c>
      <c r="D54" s="48">
        <v>132</v>
      </c>
      <c r="E54" s="48">
        <v>130</v>
      </c>
      <c r="F54" s="48">
        <v>130</v>
      </c>
      <c r="G54" s="48">
        <v>122</v>
      </c>
      <c r="H54" s="48">
        <v>119</v>
      </c>
      <c r="I54" s="48">
        <v>129</v>
      </c>
      <c r="J54" s="48">
        <v>107</v>
      </c>
      <c r="K54" s="48">
        <v>109</v>
      </c>
      <c r="L54" s="48">
        <v>115</v>
      </c>
      <c r="M54" s="48">
        <v>120</v>
      </c>
      <c r="N54" s="48">
        <v>104</v>
      </c>
      <c r="O54" s="43">
        <f>MIN(C54:N54)</f>
        <v>104</v>
      </c>
    </row>
    <row r="55" spans="1:17" s="3" customFormat="1" ht="13.5">
      <c r="A55" s="80" t="s">
        <v>110</v>
      </c>
      <c r="B55" s="81" t="s">
        <v>103</v>
      </c>
      <c r="C55" s="138">
        <f>C40/C49</f>
        <v>3.2582264836037673</v>
      </c>
      <c r="D55" s="138">
        <f aca="true" t="shared" si="13" ref="D55:O55">D40/D49</f>
        <v>3.3269512195121953</v>
      </c>
      <c r="E55" s="138">
        <f t="shared" si="13"/>
        <v>3.425556439882537</v>
      </c>
      <c r="F55" s="138">
        <f t="shared" si="13"/>
        <v>3.4542774654307857</v>
      </c>
      <c r="G55" s="138">
        <f t="shared" si="13"/>
        <v>3.578857817173907</v>
      </c>
      <c r="H55" s="138">
        <f t="shared" si="13"/>
        <v>3.654947538337369</v>
      </c>
      <c r="I55" s="138">
        <f t="shared" si="13"/>
        <v>3.6115456915893516</v>
      </c>
      <c r="J55" s="138">
        <f t="shared" si="13"/>
        <v>3.7954772734604343</v>
      </c>
      <c r="K55" s="138">
        <f t="shared" si="13"/>
        <v>3.9664584699264984</v>
      </c>
      <c r="L55" s="138">
        <f t="shared" si="13"/>
        <v>3.867227269798312</v>
      </c>
      <c r="M55" s="138">
        <f t="shared" si="13"/>
        <v>3.7468171676072974</v>
      </c>
      <c r="N55" s="138">
        <f t="shared" si="13"/>
        <v>3.805324566492619</v>
      </c>
      <c r="O55" s="138">
        <f t="shared" si="13"/>
        <v>3.612746856328848</v>
      </c>
      <c r="P55" s="9"/>
      <c r="Q55" s="11"/>
    </row>
    <row r="56" spans="1:15" ht="13.5">
      <c r="A56" s="49"/>
      <c r="B56" s="49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2"/>
    </row>
    <row r="57" spans="1:15" ht="13.5">
      <c r="A57" s="33" t="s">
        <v>117</v>
      </c>
      <c r="B57" s="62" t="s">
        <v>99</v>
      </c>
      <c r="C57" s="35" t="s">
        <v>0</v>
      </c>
      <c r="D57" s="35" t="s">
        <v>1</v>
      </c>
      <c r="E57" s="35" t="s">
        <v>2</v>
      </c>
      <c r="F57" s="35" t="s">
        <v>3</v>
      </c>
      <c r="G57" s="35" t="s">
        <v>4</v>
      </c>
      <c r="H57" s="35" t="s">
        <v>5</v>
      </c>
      <c r="I57" s="36" t="s">
        <v>6</v>
      </c>
      <c r="J57" s="36" t="s">
        <v>7</v>
      </c>
      <c r="K57" s="36" t="s">
        <v>8</v>
      </c>
      <c r="L57" s="36" t="s">
        <v>9</v>
      </c>
      <c r="M57" s="36" t="s">
        <v>10</v>
      </c>
      <c r="N57" s="35" t="s">
        <v>11</v>
      </c>
      <c r="O57" s="36" t="s">
        <v>12</v>
      </c>
    </row>
    <row r="58" spans="1:15" ht="13.5">
      <c r="A58" s="79" t="s">
        <v>13</v>
      </c>
      <c r="B58" s="37" t="s">
        <v>100</v>
      </c>
      <c r="C58" s="38">
        <v>97842</v>
      </c>
      <c r="D58" s="38">
        <v>88419</v>
      </c>
      <c r="E58" s="38">
        <v>97628</v>
      </c>
      <c r="F58" s="38">
        <v>91080</v>
      </c>
      <c r="G58" s="38">
        <v>98142</v>
      </c>
      <c r="H58" s="38">
        <v>87006</v>
      </c>
      <c r="I58" s="38">
        <v>90300</v>
      </c>
      <c r="J58" s="38">
        <v>91900</v>
      </c>
      <c r="K58" s="38">
        <v>86300</v>
      </c>
      <c r="L58" s="38">
        <v>87408</v>
      </c>
      <c r="M58" s="38">
        <v>84238</v>
      </c>
      <c r="N58" s="38">
        <v>91390</v>
      </c>
      <c r="O58" s="41">
        <f aca="true" t="shared" si="14" ref="O58:O68">SUM(C58:N58)</f>
        <v>1091653</v>
      </c>
    </row>
    <row r="59" spans="1:15" ht="13.5">
      <c r="A59" s="79" t="s">
        <v>106</v>
      </c>
      <c r="B59" s="37" t="s">
        <v>100</v>
      </c>
      <c r="C59" s="38">
        <f>C58-C60</f>
        <v>1998</v>
      </c>
      <c r="D59" s="38">
        <f aca="true" t="shared" si="15" ref="D59:N59">D58-D60</f>
        <v>2907</v>
      </c>
      <c r="E59" s="38">
        <f t="shared" si="15"/>
        <v>1940</v>
      </c>
      <c r="F59" s="38">
        <f t="shared" si="15"/>
        <v>3276</v>
      </c>
      <c r="G59" s="38">
        <f t="shared" si="15"/>
        <v>3210</v>
      </c>
      <c r="H59" s="38">
        <f t="shared" si="15"/>
        <v>1470</v>
      </c>
      <c r="I59" s="38">
        <f t="shared" si="15"/>
        <v>1980</v>
      </c>
      <c r="J59" s="38">
        <f t="shared" si="15"/>
        <v>2296</v>
      </c>
      <c r="K59" s="38">
        <f t="shared" si="15"/>
        <v>2336</v>
      </c>
      <c r="L59" s="38">
        <f t="shared" si="15"/>
        <v>4044</v>
      </c>
      <c r="M59" s="38">
        <f t="shared" si="15"/>
        <v>3622</v>
      </c>
      <c r="N59" s="38">
        <f t="shared" si="15"/>
        <v>3226</v>
      </c>
      <c r="O59" s="41">
        <f t="shared" si="14"/>
        <v>32305</v>
      </c>
    </row>
    <row r="60" spans="1:15" ht="13.5">
      <c r="A60" s="79" t="s">
        <v>14</v>
      </c>
      <c r="B60" s="37" t="s">
        <v>100</v>
      </c>
      <c r="C60" s="38">
        <v>95844</v>
      </c>
      <c r="D60" s="38">
        <v>85512</v>
      </c>
      <c r="E60" s="38">
        <v>95688</v>
      </c>
      <c r="F60" s="38">
        <v>87804</v>
      </c>
      <c r="G60" s="38">
        <v>94932</v>
      </c>
      <c r="H60" s="38">
        <v>85536</v>
      </c>
      <c r="I60" s="38">
        <v>88320</v>
      </c>
      <c r="J60" s="38">
        <v>89604</v>
      </c>
      <c r="K60" s="38">
        <v>83964</v>
      </c>
      <c r="L60" s="38">
        <v>83364</v>
      </c>
      <c r="M60" s="38">
        <v>80616</v>
      </c>
      <c r="N60" s="38">
        <v>88164</v>
      </c>
      <c r="O60" s="41">
        <f t="shared" si="14"/>
        <v>1059348</v>
      </c>
    </row>
    <row r="61" spans="1:15" ht="13.5">
      <c r="A61" s="79" t="s">
        <v>107</v>
      </c>
      <c r="B61" s="37" t="s">
        <v>100</v>
      </c>
      <c r="C61" s="38">
        <f>'[2]Eua'!B76</f>
        <v>75780</v>
      </c>
      <c r="D61" s="38">
        <f>'[2]Eua'!C76</f>
        <v>83098</v>
      </c>
      <c r="E61" s="38">
        <f>'[2]Eua'!D76</f>
        <v>76353</v>
      </c>
      <c r="F61" s="38">
        <f>'[2]Eua'!E76</f>
        <v>70869</v>
      </c>
      <c r="G61" s="38">
        <f>'[2]Eua'!F76</f>
        <v>81204</v>
      </c>
      <c r="H61" s="38">
        <f>'[2]Eua'!G76</f>
        <v>65000</v>
      </c>
      <c r="I61" s="38">
        <f>'[2]Eua'!H76</f>
        <v>82223</v>
      </c>
      <c r="J61" s="38">
        <f>'[2]Eua'!I76</f>
        <v>64923</v>
      </c>
      <c r="K61" s="38">
        <f>'[2]Eua'!J76</f>
        <v>67535</v>
      </c>
      <c r="L61" s="38">
        <f>'[2]Eua'!K76</f>
        <v>69180</v>
      </c>
      <c r="M61" s="171">
        <f>'[6]Eua'!$L$76</f>
        <v>84521</v>
      </c>
      <c r="N61" s="171">
        <f>'[6]Eua'!$M$76</f>
        <v>77729</v>
      </c>
      <c r="O61" s="41">
        <f t="shared" si="14"/>
        <v>898415</v>
      </c>
    </row>
    <row r="62" spans="1:15" s="90" customFormat="1" ht="13.5">
      <c r="A62" s="79" t="s">
        <v>124</v>
      </c>
      <c r="B62" s="37" t="s">
        <v>100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41">
        <f t="shared" si="14"/>
        <v>0</v>
      </c>
    </row>
    <row r="63" spans="1:19" s="90" customFormat="1" ht="13.5">
      <c r="A63" s="79" t="s">
        <v>125</v>
      </c>
      <c r="B63" s="37" t="s">
        <v>100</v>
      </c>
      <c r="C63" s="129">
        <f>C60-C61</f>
        <v>20064</v>
      </c>
      <c r="D63" s="129">
        <f aca="true" t="shared" si="16" ref="D63:N63">D60-D61</f>
        <v>2414</v>
      </c>
      <c r="E63" s="129">
        <f t="shared" si="16"/>
        <v>19335</v>
      </c>
      <c r="F63" s="129">
        <f t="shared" si="16"/>
        <v>16935</v>
      </c>
      <c r="G63" s="129">
        <f t="shared" si="16"/>
        <v>13728</v>
      </c>
      <c r="H63" s="129">
        <f t="shared" si="16"/>
        <v>20536</v>
      </c>
      <c r="I63" s="129">
        <f t="shared" si="16"/>
        <v>6097</v>
      </c>
      <c r="J63" s="129">
        <f t="shared" si="16"/>
        <v>24681</v>
      </c>
      <c r="K63" s="129">
        <f t="shared" si="16"/>
        <v>16429</v>
      </c>
      <c r="L63" s="129">
        <f t="shared" si="16"/>
        <v>14184</v>
      </c>
      <c r="M63" s="129">
        <f t="shared" si="16"/>
        <v>-3905</v>
      </c>
      <c r="N63" s="129">
        <f t="shared" si="16"/>
        <v>10435</v>
      </c>
      <c r="O63" s="41">
        <f t="shared" si="14"/>
        <v>160933</v>
      </c>
      <c r="R63" s="134"/>
      <c r="S63" s="135"/>
    </row>
    <row r="64" spans="1:15" s="90" customFormat="1" ht="13.5">
      <c r="A64" s="79" t="s">
        <v>126</v>
      </c>
      <c r="B64" s="37" t="s">
        <v>100</v>
      </c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41">
        <f t="shared" si="14"/>
        <v>0</v>
      </c>
    </row>
    <row r="65" spans="1:15" s="3" customFormat="1" ht="13.5">
      <c r="A65" s="79" t="s">
        <v>97</v>
      </c>
      <c r="B65" s="37" t="s">
        <v>105</v>
      </c>
      <c r="C65" s="42">
        <v>187</v>
      </c>
      <c r="D65" s="42">
        <v>187</v>
      </c>
      <c r="E65" s="42">
        <v>187</v>
      </c>
      <c r="F65" s="42">
        <v>187</v>
      </c>
      <c r="G65" s="42">
        <v>187</v>
      </c>
      <c r="H65" s="42">
        <v>187</v>
      </c>
      <c r="I65" s="42">
        <v>187</v>
      </c>
      <c r="J65" s="42">
        <v>187</v>
      </c>
      <c r="K65" s="42">
        <v>187</v>
      </c>
      <c r="L65" s="42">
        <v>187</v>
      </c>
      <c r="M65" s="42">
        <v>187</v>
      </c>
      <c r="N65" s="42">
        <v>187</v>
      </c>
      <c r="O65" s="41">
        <f>AVERAGE(C65:N65)</f>
        <v>187</v>
      </c>
    </row>
    <row r="66" spans="1:15" s="3" customFormat="1" ht="13.5">
      <c r="A66" s="79" t="s">
        <v>98</v>
      </c>
      <c r="B66" s="37" t="s">
        <v>105</v>
      </c>
      <c r="C66" s="42">
        <v>159</v>
      </c>
      <c r="D66" s="42">
        <v>159</v>
      </c>
      <c r="E66" s="42">
        <v>159</v>
      </c>
      <c r="F66" s="42">
        <v>159</v>
      </c>
      <c r="G66" s="42">
        <v>159</v>
      </c>
      <c r="H66" s="42">
        <v>159</v>
      </c>
      <c r="I66" s="42">
        <v>159</v>
      </c>
      <c r="J66" s="42">
        <v>159</v>
      </c>
      <c r="K66" s="42">
        <v>159</v>
      </c>
      <c r="L66" s="42">
        <v>159</v>
      </c>
      <c r="M66" s="42">
        <v>159</v>
      </c>
      <c r="N66" s="42">
        <v>159</v>
      </c>
      <c r="O66" s="41">
        <f>AVERAGE(C66:N66)</f>
        <v>159</v>
      </c>
    </row>
    <row r="67" spans="1:15" ht="13.5">
      <c r="A67" s="79" t="s">
        <v>15</v>
      </c>
      <c r="B67" s="37" t="s">
        <v>101</v>
      </c>
      <c r="C67" s="38">
        <v>27706</v>
      </c>
      <c r="D67" s="38">
        <v>24984</v>
      </c>
      <c r="E67" s="38">
        <v>26603.3</v>
      </c>
      <c r="F67" s="38">
        <v>24408</v>
      </c>
      <c r="G67" s="38">
        <v>26553</v>
      </c>
      <c r="H67" s="38">
        <v>23915</v>
      </c>
      <c r="I67" s="38">
        <v>25838</v>
      </c>
      <c r="J67" s="38">
        <v>25340</v>
      </c>
      <c r="K67" s="38">
        <v>23401</v>
      </c>
      <c r="L67" s="44">
        <v>25300</v>
      </c>
      <c r="M67" s="38">
        <v>23836</v>
      </c>
      <c r="N67" s="38">
        <v>26661</v>
      </c>
      <c r="O67" s="41">
        <f t="shared" si="14"/>
        <v>304545.3</v>
      </c>
    </row>
    <row r="68" spans="1:15" ht="13.5">
      <c r="A68" s="79" t="s">
        <v>84</v>
      </c>
      <c r="B68" s="37" t="s">
        <v>101</v>
      </c>
      <c r="C68" s="117">
        <v>207.57649842271294</v>
      </c>
      <c r="D68" s="117">
        <v>191.8114076683376</v>
      </c>
      <c r="E68" s="117">
        <v>154.92367606915377</v>
      </c>
      <c r="F68" s="117">
        <v>153.10020385761328</v>
      </c>
      <c r="G68" s="117">
        <v>164.46577887890987</v>
      </c>
      <c r="H68" s="117">
        <v>155.81707863338357</v>
      </c>
      <c r="I68" s="117">
        <v>171.4658604925527</v>
      </c>
      <c r="J68" s="117">
        <v>182.83541341653668</v>
      </c>
      <c r="K68" s="117">
        <v>169.34748522494272</v>
      </c>
      <c r="L68" s="117">
        <v>153.45733926405177</v>
      </c>
      <c r="M68" s="117">
        <v>157.608712563205</v>
      </c>
      <c r="N68" s="117">
        <v>178.17762926486108</v>
      </c>
      <c r="O68" s="41">
        <f t="shared" si="14"/>
        <v>2040.5870837562613</v>
      </c>
    </row>
    <row r="69" spans="1:15" ht="13.5">
      <c r="A69" s="79" t="s">
        <v>83</v>
      </c>
      <c r="B69" s="37" t="s">
        <v>102</v>
      </c>
      <c r="C69" s="38">
        <f>'[2]Eua'!B78</f>
        <v>1055</v>
      </c>
      <c r="D69" s="38">
        <f>'[2]Eua'!C78</f>
        <v>1056</v>
      </c>
      <c r="E69" s="38">
        <f>'[2]Eua'!D78</f>
        <v>1060</v>
      </c>
      <c r="F69" s="38">
        <f>'[2]Eua'!E78</f>
        <v>1062</v>
      </c>
      <c r="G69" s="38">
        <f>'[2]Eua'!F78</f>
        <v>1062</v>
      </c>
      <c r="H69" s="38">
        <f>'[2]Eua'!G78</f>
        <v>1063</v>
      </c>
      <c r="I69" s="38">
        <f>'[2]Eua'!H78</f>
        <v>1063</v>
      </c>
      <c r="J69" s="38">
        <f>'[2]Eua'!I78</f>
        <v>1064</v>
      </c>
      <c r="K69" s="38">
        <f>'[2]Eua'!J78</f>
        <v>1064</v>
      </c>
      <c r="L69" s="38">
        <f>'[2]Eua'!K78</f>
        <v>1064</v>
      </c>
      <c r="M69" s="38">
        <f>'[2]Eua'!L78</f>
        <v>1064</v>
      </c>
      <c r="N69" s="38">
        <f>'[2]Eua'!M78</f>
        <v>1065</v>
      </c>
      <c r="O69" s="41">
        <f>MAX(C69:N69)</f>
        <v>1065</v>
      </c>
    </row>
    <row r="70" spans="1:15" ht="13.5">
      <c r="A70" s="79" t="s">
        <v>16</v>
      </c>
      <c r="B70" s="37" t="s">
        <v>104</v>
      </c>
      <c r="C70" s="38">
        <v>908</v>
      </c>
      <c r="D70" s="38">
        <v>811</v>
      </c>
      <c r="E70" s="38">
        <v>918</v>
      </c>
      <c r="F70" s="38">
        <v>877</v>
      </c>
      <c r="G70" s="38">
        <v>933</v>
      </c>
      <c r="H70" s="38">
        <v>865</v>
      </c>
      <c r="I70" s="38">
        <v>897</v>
      </c>
      <c r="J70" s="38">
        <v>954</v>
      </c>
      <c r="K70" s="38">
        <v>864</v>
      </c>
      <c r="L70" s="38">
        <v>934</v>
      </c>
      <c r="M70" s="38">
        <v>783</v>
      </c>
      <c r="N70" s="38">
        <v>1034</v>
      </c>
      <c r="O70" s="41">
        <f>SUM(C70:N70)</f>
        <v>10778</v>
      </c>
    </row>
    <row r="71" spans="1:15" ht="13.5">
      <c r="A71" s="79" t="s">
        <v>108</v>
      </c>
      <c r="B71" s="37" t="s">
        <v>105</v>
      </c>
      <c r="C71" s="38">
        <v>285</v>
      </c>
      <c r="D71" s="38">
        <v>275</v>
      </c>
      <c r="E71" s="38">
        <v>270</v>
      </c>
      <c r="F71" s="38">
        <v>280</v>
      </c>
      <c r="G71" s="38">
        <v>275</v>
      </c>
      <c r="H71" s="38">
        <v>270</v>
      </c>
      <c r="I71" s="38">
        <v>270</v>
      </c>
      <c r="J71" s="38">
        <v>270</v>
      </c>
      <c r="K71" s="38">
        <v>252</v>
      </c>
      <c r="L71" s="38">
        <v>260</v>
      </c>
      <c r="M71" s="38">
        <v>258</v>
      </c>
      <c r="N71" s="38">
        <v>275</v>
      </c>
      <c r="O71" s="41">
        <f>MAX(C71:N71)</f>
        <v>285</v>
      </c>
    </row>
    <row r="72" spans="1:15" ht="13.5">
      <c r="A72" s="79" t="s">
        <v>109</v>
      </c>
      <c r="B72" s="37" t="s">
        <v>105</v>
      </c>
      <c r="C72" s="38">
        <v>115</v>
      </c>
      <c r="D72" s="38">
        <v>95</v>
      </c>
      <c r="E72" s="38">
        <v>110</v>
      </c>
      <c r="F72" s="38">
        <v>106</v>
      </c>
      <c r="G72" s="38">
        <v>98</v>
      </c>
      <c r="H72" s="38">
        <v>89</v>
      </c>
      <c r="I72" s="38">
        <v>98</v>
      </c>
      <c r="J72" s="38">
        <v>98</v>
      </c>
      <c r="K72" s="38">
        <v>85</v>
      </c>
      <c r="L72" s="38">
        <v>75</v>
      </c>
      <c r="M72" s="38">
        <v>98</v>
      </c>
      <c r="N72" s="38">
        <v>118</v>
      </c>
      <c r="O72" s="41">
        <f>MIN(C72:N72)</f>
        <v>75</v>
      </c>
    </row>
    <row r="73" spans="1:15" ht="13.5">
      <c r="A73" s="79" t="s">
        <v>110</v>
      </c>
      <c r="B73" s="37" t="s">
        <v>103</v>
      </c>
      <c r="C73" s="141">
        <f>C58/C67</f>
        <v>3.5314372338121705</v>
      </c>
      <c r="D73" s="141">
        <f aca="true" t="shared" si="17" ref="D73:O73">D58/D67</f>
        <v>3.53902497598463</v>
      </c>
      <c r="E73" s="141">
        <f t="shared" si="17"/>
        <v>3.6697702916555466</v>
      </c>
      <c r="F73" s="141">
        <f t="shared" si="17"/>
        <v>3.7315634218289087</v>
      </c>
      <c r="G73" s="141">
        <f t="shared" si="17"/>
        <v>3.696079539035137</v>
      </c>
      <c r="H73" s="141">
        <f t="shared" si="17"/>
        <v>3.638135061676772</v>
      </c>
      <c r="I73" s="141">
        <f t="shared" si="17"/>
        <v>3.494852542766468</v>
      </c>
      <c r="J73" s="141">
        <f t="shared" si="17"/>
        <v>3.6266771902131016</v>
      </c>
      <c r="K73" s="141">
        <f t="shared" si="17"/>
        <v>3.6878765864706637</v>
      </c>
      <c r="L73" s="141">
        <f t="shared" si="17"/>
        <v>3.4548616600790516</v>
      </c>
      <c r="M73" s="141">
        <f t="shared" si="17"/>
        <v>3.5340661184762543</v>
      </c>
      <c r="N73" s="141">
        <f t="shared" si="17"/>
        <v>3.4278534188515057</v>
      </c>
      <c r="O73" s="141">
        <f t="shared" si="17"/>
        <v>3.5845340578232534</v>
      </c>
    </row>
    <row r="74" spans="1:15" ht="13.5">
      <c r="A74" s="49"/>
      <c r="B74" s="49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2"/>
    </row>
    <row r="75" spans="1:15" ht="13.5">
      <c r="A75" s="45" t="s">
        <v>38</v>
      </c>
      <c r="B75" s="51" t="s">
        <v>99</v>
      </c>
      <c r="C75" s="55" t="s">
        <v>0</v>
      </c>
      <c r="D75" s="55" t="s">
        <v>1</v>
      </c>
      <c r="E75" s="55" t="s">
        <v>2</v>
      </c>
      <c r="F75" s="55" t="s">
        <v>3</v>
      </c>
      <c r="G75" s="55" t="s">
        <v>4</v>
      </c>
      <c r="H75" s="55" t="s">
        <v>5</v>
      </c>
      <c r="I75" s="56" t="s">
        <v>6</v>
      </c>
      <c r="J75" s="56" t="s">
        <v>7</v>
      </c>
      <c r="K75" s="56" t="s">
        <v>8</v>
      </c>
      <c r="L75" s="56" t="s">
        <v>9</v>
      </c>
      <c r="M75" s="56" t="s">
        <v>10</v>
      </c>
      <c r="N75" s="55" t="s">
        <v>11</v>
      </c>
      <c r="O75" s="56" t="s">
        <v>12</v>
      </c>
    </row>
    <row r="76" spans="1:15" ht="13.5">
      <c r="A76" s="80" t="s">
        <v>13</v>
      </c>
      <c r="B76" s="81" t="s">
        <v>100</v>
      </c>
      <c r="C76" s="87">
        <f aca="true" t="shared" si="18" ref="C76:N76">SUM(C4,C58,C40,C22)</f>
        <v>4868469</v>
      </c>
      <c r="D76" s="87">
        <f t="shared" si="18"/>
        <v>4590858</v>
      </c>
      <c r="E76" s="87">
        <f t="shared" si="18"/>
        <v>5006863</v>
      </c>
      <c r="F76" s="87">
        <f t="shared" si="18"/>
        <v>4230239</v>
      </c>
      <c r="G76" s="87">
        <f t="shared" si="18"/>
        <v>4531373</v>
      </c>
      <c r="H76" s="87">
        <f t="shared" si="18"/>
        <v>3984541</v>
      </c>
      <c r="I76" s="88">
        <f t="shared" si="18"/>
        <v>4295372</v>
      </c>
      <c r="J76" s="88">
        <f t="shared" si="18"/>
        <v>4205834</v>
      </c>
      <c r="K76" s="88">
        <f t="shared" si="18"/>
        <v>4105592</v>
      </c>
      <c r="L76" s="88">
        <f t="shared" si="18"/>
        <v>4187002</v>
      </c>
      <c r="M76" s="88">
        <f t="shared" si="18"/>
        <v>4130858</v>
      </c>
      <c r="N76" s="87">
        <f t="shared" si="18"/>
        <v>4494365</v>
      </c>
      <c r="O76" s="88">
        <f>SUM(C76:N76)</f>
        <v>52631366</v>
      </c>
    </row>
    <row r="77" spans="1:15" ht="13.5">
      <c r="A77" s="80" t="s">
        <v>106</v>
      </c>
      <c r="B77" s="81" t="s">
        <v>100</v>
      </c>
      <c r="C77" s="48">
        <f aca="true" t="shared" si="19" ref="C77:N77">SUM(C5,C59,C41,C23)</f>
        <v>160105</v>
      </c>
      <c r="D77" s="48">
        <f t="shared" si="19"/>
        <v>139215</v>
      </c>
      <c r="E77" s="48">
        <f t="shared" si="19"/>
        <v>138008</v>
      </c>
      <c r="F77" s="48">
        <f t="shared" si="19"/>
        <v>76335</v>
      </c>
      <c r="G77" s="48">
        <f t="shared" si="19"/>
        <v>75660</v>
      </c>
      <c r="H77" s="48">
        <f t="shared" si="19"/>
        <v>62514</v>
      </c>
      <c r="I77" s="48">
        <f t="shared" si="19"/>
        <v>66642</v>
      </c>
      <c r="J77" s="48">
        <f t="shared" si="19"/>
        <v>69204</v>
      </c>
      <c r="K77" s="48">
        <f t="shared" si="19"/>
        <v>65828</v>
      </c>
      <c r="L77" s="48">
        <f t="shared" si="19"/>
        <v>75802</v>
      </c>
      <c r="M77" s="48">
        <f t="shared" si="19"/>
        <v>146353</v>
      </c>
      <c r="N77" s="48">
        <f t="shared" si="19"/>
        <v>157581</v>
      </c>
      <c r="O77" s="88">
        <f aca="true" t="shared" si="20" ref="O77:O85">SUM(C77:N77)</f>
        <v>1233247</v>
      </c>
    </row>
    <row r="78" spans="1:15" ht="13.5">
      <c r="A78" s="80" t="s">
        <v>14</v>
      </c>
      <c r="B78" s="81" t="s">
        <v>100</v>
      </c>
      <c r="C78" s="48">
        <f aca="true" t="shared" si="21" ref="C78:N78">SUM(C6,C60,C42,C24)</f>
        <v>4708364</v>
      </c>
      <c r="D78" s="48">
        <f t="shared" si="21"/>
        <v>4451643</v>
      </c>
      <c r="E78" s="48">
        <f t="shared" si="21"/>
        <v>4868855</v>
      </c>
      <c r="F78" s="48">
        <f t="shared" si="21"/>
        <v>4153904</v>
      </c>
      <c r="G78" s="48">
        <f t="shared" si="21"/>
        <v>4455713</v>
      </c>
      <c r="H78" s="48">
        <f t="shared" si="21"/>
        <v>3922027</v>
      </c>
      <c r="I78" s="48">
        <f t="shared" si="21"/>
        <v>4228730</v>
      </c>
      <c r="J78" s="48">
        <f t="shared" si="21"/>
        <v>4136630</v>
      </c>
      <c r="K78" s="48">
        <f t="shared" si="21"/>
        <v>4039764</v>
      </c>
      <c r="L78" s="48">
        <f t="shared" si="21"/>
        <v>4111200</v>
      </c>
      <c r="M78" s="48">
        <f t="shared" si="21"/>
        <v>3984505</v>
      </c>
      <c r="N78" s="48">
        <f t="shared" si="21"/>
        <v>4336784</v>
      </c>
      <c r="O78" s="88">
        <f t="shared" si="20"/>
        <v>51398119</v>
      </c>
    </row>
    <row r="79" spans="1:15" ht="13.5">
      <c r="A79" s="80" t="s">
        <v>107</v>
      </c>
      <c r="B79" s="81" t="s">
        <v>100</v>
      </c>
      <c r="C79" s="48">
        <f aca="true" t="shared" si="22" ref="C79:N79">SUM(C7,C61,C43,C25)</f>
        <v>3818791</v>
      </c>
      <c r="D79" s="48">
        <f t="shared" si="22"/>
        <v>3706213</v>
      </c>
      <c r="E79" s="48">
        <f t="shared" si="22"/>
        <v>3972746</v>
      </c>
      <c r="F79" s="48">
        <f t="shared" si="22"/>
        <v>3465584</v>
      </c>
      <c r="G79" s="48">
        <f t="shared" si="22"/>
        <v>3498972</v>
      </c>
      <c r="H79" s="48">
        <f t="shared" si="22"/>
        <v>3436281</v>
      </c>
      <c r="I79" s="48">
        <f t="shared" si="22"/>
        <v>3643238</v>
      </c>
      <c r="J79" s="48">
        <f t="shared" si="22"/>
        <v>3152647</v>
      </c>
      <c r="K79" s="48">
        <f t="shared" si="22"/>
        <v>3500844</v>
      </c>
      <c r="L79" s="48">
        <f t="shared" si="22"/>
        <v>3526653</v>
      </c>
      <c r="M79" s="48">
        <f t="shared" si="22"/>
        <v>3346551</v>
      </c>
      <c r="N79" s="48">
        <f t="shared" si="22"/>
        <v>3976370</v>
      </c>
      <c r="O79" s="88">
        <f t="shared" si="20"/>
        <v>43044890</v>
      </c>
    </row>
    <row r="80" spans="1:15" s="3" customFormat="1" ht="13.5">
      <c r="A80" s="80" t="s">
        <v>124</v>
      </c>
      <c r="B80" s="81" t="s">
        <v>100</v>
      </c>
      <c r="C80" s="120">
        <f aca="true" t="shared" si="23" ref="C80:N80">SUM(C8,C62,C44,C26)</f>
        <v>0</v>
      </c>
      <c r="D80" s="120">
        <f t="shared" si="23"/>
        <v>0</v>
      </c>
      <c r="E80" s="120">
        <f t="shared" si="23"/>
        <v>0</v>
      </c>
      <c r="F80" s="120">
        <f t="shared" si="23"/>
        <v>0</v>
      </c>
      <c r="G80" s="120">
        <f t="shared" si="23"/>
        <v>0</v>
      </c>
      <c r="H80" s="120">
        <f t="shared" si="23"/>
        <v>0</v>
      </c>
      <c r="I80" s="120">
        <f t="shared" si="23"/>
        <v>0</v>
      </c>
      <c r="J80" s="120">
        <f t="shared" si="23"/>
        <v>0</v>
      </c>
      <c r="K80" s="120">
        <f t="shared" si="23"/>
        <v>0</v>
      </c>
      <c r="L80" s="120">
        <f t="shared" si="23"/>
        <v>0</v>
      </c>
      <c r="M80" s="120">
        <f t="shared" si="23"/>
        <v>0</v>
      </c>
      <c r="N80" s="120">
        <f t="shared" si="23"/>
        <v>0</v>
      </c>
      <c r="O80" s="88">
        <f t="shared" si="20"/>
        <v>0</v>
      </c>
    </row>
    <row r="81" spans="1:15" s="3" customFormat="1" ht="13.5">
      <c r="A81" s="80" t="s">
        <v>125</v>
      </c>
      <c r="B81" s="81" t="s">
        <v>100</v>
      </c>
      <c r="C81" s="120">
        <f aca="true" t="shared" si="24" ref="C81:N81">SUM(C9,C63,C45,C27)</f>
        <v>889573</v>
      </c>
      <c r="D81" s="120">
        <f t="shared" si="24"/>
        <v>745430</v>
      </c>
      <c r="E81" s="120">
        <f t="shared" si="24"/>
        <v>896109</v>
      </c>
      <c r="F81" s="120">
        <f t="shared" si="24"/>
        <v>688320</v>
      </c>
      <c r="G81" s="120">
        <f t="shared" si="24"/>
        <v>956741</v>
      </c>
      <c r="H81" s="120">
        <f t="shared" si="24"/>
        <v>485746</v>
      </c>
      <c r="I81" s="120">
        <f t="shared" si="24"/>
        <v>585492</v>
      </c>
      <c r="J81" s="120">
        <f t="shared" si="24"/>
        <v>983983</v>
      </c>
      <c r="K81" s="120">
        <f t="shared" si="24"/>
        <v>538920</v>
      </c>
      <c r="L81" s="120">
        <f t="shared" si="24"/>
        <v>584547</v>
      </c>
      <c r="M81" s="120">
        <f t="shared" si="24"/>
        <v>637954</v>
      </c>
      <c r="N81" s="120">
        <f t="shared" si="24"/>
        <v>360414</v>
      </c>
      <c r="O81" s="88">
        <f t="shared" si="20"/>
        <v>8353229</v>
      </c>
    </row>
    <row r="82" spans="1:15" s="3" customFormat="1" ht="13.5">
      <c r="A82" s="80" t="s">
        <v>126</v>
      </c>
      <c r="B82" s="81" t="s">
        <v>100</v>
      </c>
      <c r="C82" s="120">
        <f aca="true" t="shared" si="25" ref="C82:N82">SUM(C10,C64,C46,C28)</f>
        <v>0</v>
      </c>
      <c r="D82" s="120">
        <f t="shared" si="25"/>
        <v>0</v>
      </c>
      <c r="E82" s="120">
        <f t="shared" si="25"/>
        <v>0</v>
      </c>
      <c r="F82" s="120">
        <f t="shared" si="25"/>
        <v>0</v>
      </c>
      <c r="G82" s="120">
        <f t="shared" si="25"/>
        <v>0</v>
      </c>
      <c r="H82" s="120">
        <f t="shared" si="25"/>
        <v>0</v>
      </c>
      <c r="I82" s="120">
        <f t="shared" si="25"/>
        <v>0</v>
      </c>
      <c r="J82" s="120">
        <f t="shared" si="25"/>
        <v>0</v>
      </c>
      <c r="K82" s="120">
        <f t="shared" si="25"/>
        <v>0</v>
      </c>
      <c r="L82" s="120">
        <f t="shared" si="25"/>
        <v>0</v>
      </c>
      <c r="M82" s="120">
        <f t="shared" si="25"/>
        <v>0</v>
      </c>
      <c r="N82" s="120">
        <f t="shared" si="25"/>
        <v>0</v>
      </c>
      <c r="O82" s="88">
        <f t="shared" si="20"/>
        <v>0</v>
      </c>
    </row>
    <row r="83" spans="1:20" s="3" customFormat="1" ht="13.5">
      <c r="A83" s="80" t="s">
        <v>97</v>
      </c>
      <c r="B83" s="81" t="s">
        <v>105</v>
      </c>
      <c r="C83" s="48">
        <f aca="true" t="shared" si="26" ref="C83:N83">SUM(C11,C65,C47,C29)</f>
        <v>14511</v>
      </c>
      <c r="D83" s="48">
        <f t="shared" si="26"/>
        <v>14511</v>
      </c>
      <c r="E83" s="48">
        <f t="shared" si="26"/>
        <v>14511</v>
      </c>
      <c r="F83" s="48">
        <f t="shared" si="26"/>
        <v>14511</v>
      </c>
      <c r="G83" s="48">
        <f t="shared" si="26"/>
        <v>14511</v>
      </c>
      <c r="H83" s="48">
        <f t="shared" si="26"/>
        <v>14511</v>
      </c>
      <c r="I83" s="48">
        <f t="shared" si="26"/>
        <v>14511</v>
      </c>
      <c r="J83" s="48">
        <f t="shared" si="26"/>
        <v>14511</v>
      </c>
      <c r="K83" s="48">
        <f t="shared" si="26"/>
        <v>14511</v>
      </c>
      <c r="L83" s="48">
        <f t="shared" si="26"/>
        <v>14511</v>
      </c>
      <c r="M83" s="48">
        <f t="shared" si="26"/>
        <v>14511</v>
      </c>
      <c r="N83" s="48">
        <f t="shared" si="26"/>
        <v>14511</v>
      </c>
      <c r="O83" s="88">
        <f>MAX(C83:N83)</f>
        <v>14511</v>
      </c>
      <c r="P83" s="9"/>
      <c r="Q83" s="11"/>
      <c r="R83" s="11"/>
      <c r="S83" s="11"/>
      <c r="T83" s="12"/>
    </row>
    <row r="84" spans="1:20" s="3" customFormat="1" ht="13.5">
      <c r="A84" s="80" t="s">
        <v>98</v>
      </c>
      <c r="B84" s="81" t="s">
        <v>105</v>
      </c>
      <c r="C84" s="48">
        <f aca="true" t="shared" si="27" ref="C84:N84">SUM(C12,C66,C48,C30)</f>
        <v>13766.8</v>
      </c>
      <c r="D84" s="48">
        <f t="shared" si="27"/>
        <v>13766.8</v>
      </c>
      <c r="E84" s="48">
        <f t="shared" si="27"/>
        <v>13766.8</v>
      </c>
      <c r="F84" s="48">
        <f t="shared" si="27"/>
        <v>13766.8</v>
      </c>
      <c r="G84" s="48">
        <f t="shared" si="27"/>
        <v>13766.8</v>
      </c>
      <c r="H84" s="48">
        <f t="shared" si="27"/>
        <v>13766.8</v>
      </c>
      <c r="I84" s="48">
        <f t="shared" si="27"/>
        <v>13766.8</v>
      </c>
      <c r="J84" s="48">
        <f t="shared" si="27"/>
        <v>13766.8</v>
      </c>
      <c r="K84" s="48">
        <f t="shared" si="27"/>
        <v>13766.8</v>
      </c>
      <c r="L84" s="48">
        <f t="shared" si="27"/>
        <v>13766.8</v>
      </c>
      <c r="M84" s="48">
        <f t="shared" si="27"/>
        <v>13766.8</v>
      </c>
      <c r="N84" s="48">
        <f t="shared" si="27"/>
        <v>13766.8</v>
      </c>
      <c r="O84" s="88">
        <f>MAX(C84:N84)</f>
        <v>13766.8</v>
      </c>
      <c r="P84" s="9"/>
      <c r="Q84" s="11"/>
      <c r="R84" s="11"/>
      <c r="S84" s="11"/>
      <c r="T84" s="12"/>
    </row>
    <row r="85" spans="1:16" ht="13.5">
      <c r="A85" s="80" t="s">
        <v>15</v>
      </c>
      <c r="B85" s="81" t="s">
        <v>101</v>
      </c>
      <c r="C85" s="48">
        <f aca="true" t="shared" si="28" ref="C85:N86">SUM(C13,C67,C49,C31)</f>
        <v>1239495</v>
      </c>
      <c r="D85" s="48">
        <f t="shared" si="28"/>
        <v>1144597</v>
      </c>
      <c r="E85" s="48">
        <f t="shared" si="28"/>
        <v>1243713.3</v>
      </c>
      <c r="F85" s="48">
        <f t="shared" si="28"/>
        <v>1058430</v>
      </c>
      <c r="G85" s="48">
        <f t="shared" si="28"/>
        <v>1139382</v>
      </c>
      <c r="H85" s="48">
        <f t="shared" si="28"/>
        <v>1000726</v>
      </c>
      <c r="I85" s="48">
        <f t="shared" si="28"/>
        <v>1073954</v>
      </c>
      <c r="J85" s="48">
        <f t="shared" si="28"/>
        <v>1061930</v>
      </c>
      <c r="K85" s="48">
        <f t="shared" si="28"/>
        <v>1019142</v>
      </c>
      <c r="L85" s="48">
        <f t="shared" si="28"/>
        <v>1079203</v>
      </c>
      <c r="M85" s="48">
        <f t="shared" si="28"/>
        <v>1020074</v>
      </c>
      <c r="N85" s="48">
        <f t="shared" si="28"/>
        <v>1108185</v>
      </c>
      <c r="O85" s="88">
        <f t="shared" si="20"/>
        <v>13188831.3</v>
      </c>
      <c r="P85" s="168"/>
    </row>
    <row r="86" spans="1:17" s="3" customFormat="1" ht="13.5">
      <c r="A86" s="80" t="s">
        <v>84</v>
      </c>
      <c r="B86" s="81" t="s">
        <v>101</v>
      </c>
      <c r="C86" s="48">
        <f t="shared" si="28"/>
        <v>4034.185129216427</v>
      </c>
      <c r="D86" s="48">
        <f t="shared" si="28"/>
        <v>3806.4417487037845</v>
      </c>
      <c r="E86" s="48">
        <f t="shared" si="28"/>
        <v>4043.9957432451965</v>
      </c>
      <c r="F86" s="48">
        <f t="shared" si="28"/>
        <v>3418.411053436564</v>
      </c>
      <c r="G86" s="48">
        <f t="shared" si="28"/>
        <v>3728.0907934307147</v>
      </c>
      <c r="H86" s="48">
        <f t="shared" si="28"/>
        <v>3320.2430137415367</v>
      </c>
      <c r="I86" s="48">
        <f t="shared" si="28"/>
        <v>3501.7928935194504</v>
      </c>
      <c r="J86" s="48">
        <f t="shared" si="28"/>
        <v>3466.7322454537325</v>
      </c>
      <c r="K86" s="48">
        <f t="shared" si="28"/>
        <v>3357.2659549245236</v>
      </c>
      <c r="L86" s="48">
        <f t="shared" si="28"/>
        <v>3683.71478132117</v>
      </c>
      <c r="M86" s="48">
        <f t="shared" si="28"/>
        <v>3296.9029135958685</v>
      </c>
      <c r="N86" s="48">
        <f t="shared" si="28"/>
        <v>3646.9684832854473</v>
      </c>
      <c r="O86" s="88">
        <f>SUM(C86:N86)</f>
        <v>43304.744753874416</v>
      </c>
      <c r="P86" s="9"/>
      <c r="Q86" s="11"/>
    </row>
    <row r="87" spans="1:16" ht="13.5">
      <c r="A87" s="80" t="s">
        <v>83</v>
      </c>
      <c r="B87" s="81" t="s">
        <v>102</v>
      </c>
      <c r="C87" s="48">
        <f aca="true" t="shared" si="29" ref="C87:O87">SUM(C15,C69,C51,C33)</f>
        <v>20502</v>
      </c>
      <c r="D87" s="48">
        <f t="shared" si="29"/>
        <v>20179</v>
      </c>
      <c r="E87" s="48">
        <f t="shared" si="29"/>
        <v>20214</v>
      </c>
      <c r="F87" s="48">
        <f t="shared" si="29"/>
        <v>20237</v>
      </c>
      <c r="G87" s="48">
        <f t="shared" si="29"/>
        <v>20317</v>
      </c>
      <c r="H87" s="48">
        <f t="shared" si="29"/>
        <v>20355</v>
      </c>
      <c r="I87" s="48">
        <f t="shared" si="29"/>
        <v>20412</v>
      </c>
      <c r="J87" s="48">
        <f t="shared" si="29"/>
        <v>20492</v>
      </c>
      <c r="K87" s="48">
        <f t="shared" si="29"/>
        <v>20514</v>
      </c>
      <c r="L87" s="48">
        <f t="shared" si="29"/>
        <v>20551</v>
      </c>
      <c r="M87" s="48">
        <f t="shared" si="29"/>
        <v>20572</v>
      </c>
      <c r="N87" s="48">
        <f t="shared" si="29"/>
        <v>20415.818181818184</v>
      </c>
      <c r="O87" s="48">
        <f t="shared" si="29"/>
        <v>20582</v>
      </c>
      <c r="P87" s="71">
        <f>O87*0.78</f>
        <v>16053.960000000001</v>
      </c>
    </row>
    <row r="88" spans="1:15" ht="13.5">
      <c r="A88" s="80" t="s">
        <v>16</v>
      </c>
      <c r="B88" s="81" t="s">
        <v>104</v>
      </c>
      <c r="C88" s="48">
        <f aca="true" t="shared" si="30" ref="C88:N88">SUM(C16,C70,C52,C34)</f>
        <v>7526</v>
      </c>
      <c r="D88" s="48">
        <f t="shared" si="30"/>
        <v>6659</v>
      </c>
      <c r="E88" s="48">
        <f t="shared" si="30"/>
        <v>7346</v>
      </c>
      <c r="F88" s="48">
        <f t="shared" si="30"/>
        <v>6846</v>
      </c>
      <c r="G88" s="48">
        <f t="shared" si="30"/>
        <v>7798</v>
      </c>
      <c r="H88" s="48">
        <f t="shared" si="30"/>
        <v>7396</v>
      </c>
      <c r="I88" s="48">
        <f t="shared" si="30"/>
        <v>7510</v>
      </c>
      <c r="J88" s="48">
        <f t="shared" si="30"/>
        <v>7383</v>
      </c>
      <c r="K88" s="48">
        <f t="shared" si="30"/>
        <v>7092</v>
      </c>
      <c r="L88" s="48">
        <f t="shared" si="30"/>
        <v>7778</v>
      </c>
      <c r="M88" s="48">
        <f t="shared" si="30"/>
        <v>6791</v>
      </c>
      <c r="N88" s="48">
        <f t="shared" si="30"/>
        <v>7228</v>
      </c>
      <c r="O88" s="88">
        <f>SUM(C88:N88)</f>
        <v>87353</v>
      </c>
    </row>
    <row r="89" spans="1:15" ht="13.5">
      <c r="A89" s="80" t="s">
        <v>108</v>
      </c>
      <c r="B89" s="81" t="s">
        <v>105</v>
      </c>
      <c r="C89" s="48">
        <f aca="true" t="shared" si="31" ref="C89:N89">SUM(C17,C71,C53,C35)</f>
        <v>9240</v>
      </c>
      <c r="D89" s="48">
        <f t="shared" si="31"/>
        <v>9486</v>
      </c>
      <c r="E89" s="48">
        <f t="shared" si="31"/>
        <v>9608</v>
      </c>
      <c r="F89" s="48">
        <f t="shared" si="31"/>
        <v>9130</v>
      </c>
      <c r="G89" s="48">
        <f t="shared" si="31"/>
        <v>8967</v>
      </c>
      <c r="H89" s="48">
        <f t="shared" si="31"/>
        <v>8938</v>
      </c>
      <c r="I89" s="48">
        <f t="shared" si="31"/>
        <v>8853</v>
      </c>
      <c r="J89" s="48">
        <f t="shared" si="31"/>
        <v>8937</v>
      </c>
      <c r="K89" s="48">
        <f t="shared" si="31"/>
        <v>9126</v>
      </c>
      <c r="L89" s="48">
        <f t="shared" si="31"/>
        <v>8268</v>
      </c>
      <c r="M89" s="48">
        <f t="shared" si="31"/>
        <v>8794</v>
      </c>
      <c r="N89" s="48">
        <f t="shared" si="31"/>
        <v>8853</v>
      </c>
      <c r="O89" s="88">
        <f>MAX(C89:N89)</f>
        <v>9608</v>
      </c>
    </row>
    <row r="90" spans="1:15" ht="13.5">
      <c r="A90" s="80" t="s">
        <v>109</v>
      </c>
      <c r="B90" s="81" t="s">
        <v>105</v>
      </c>
      <c r="C90" s="48">
        <f aca="true" t="shared" si="32" ref="C90:N90">SUM(C18,C72,C54,C36)</f>
        <v>4077</v>
      </c>
      <c r="D90" s="48">
        <f t="shared" si="32"/>
        <v>4768</v>
      </c>
      <c r="E90" s="48">
        <f t="shared" si="32"/>
        <v>4753</v>
      </c>
      <c r="F90" s="48">
        <f t="shared" si="32"/>
        <v>3448</v>
      </c>
      <c r="G90" s="48">
        <f t="shared" si="32"/>
        <v>3553</v>
      </c>
      <c r="H90" s="48">
        <f t="shared" si="32"/>
        <v>3546</v>
      </c>
      <c r="I90" s="48">
        <f t="shared" si="32"/>
        <v>3517</v>
      </c>
      <c r="J90" s="48">
        <f t="shared" si="32"/>
        <v>3511</v>
      </c>
      <c r="K90" s="48">
        <f t="shared" si="32"/>
        <v>3772</v>
      </c>
      <c r="L90" s="48">
        <f t="shared" si="32"/>
        <v>3920</v>
      </c>
      <c r="M90" s="48">
        <f t="shared" si="32"/>
        <v>3945</v>
      </c>
      <c r="N90" s="48">
        <f t="shared" si="32"/>
        <v>4641</v>
      </c>
      <c r="O90" s="88">
        <f>MIN(C90:N90)</f>
        <v>3448</v>
      </c>
    </row>
    <row r="91" spans="1:17" s="3" customFormat="1" ht="13.5">
      <c r="A91" s="80" t="s">
        <v>110</v>
      </c>
      <c r="B91" s="81" t="s">
        <v>103</v>
      </c>
      <c r="C91" s="142">
        <f>C76/C85</f>
        <v>3.9277842992509044</v>
      </c>
      <c r="D91" s="142">
        <f aca="true" t="shared" si="33" ref="D91:O91">D76/D85</f>
        <v>4.0108946642355345</v>
      </c>
      <c r="E91" s="142">
        <f t="shared" si="33"/>
        <v>4.025737282056886</v>
      </c>
      <c r="F91" s="142">
        <f t="shared" si="33"/>
        <v>3.9967111665391193</v>
      </c>
      <c r="G91" s="142">
        <f t="shared" si="33"/>
        <v>3.97704457328622</v>
      </c>
      <c r="H91" s="142">
        <f t="shared" si="33"/>
        <v>3.981650321866325</v>
      </c>
      <c r="I91" s="142">
        <f t="shared" si="33"/>
        <v>3.9995865744715324</v>
      </c>
      <c r="J91" s="142">
        <f t="shared" si="33"/>
        <v>3.960556722194495</v>
      </c>
      <c r="K91" s="142">
        <f t="shared" si="33"/>
        <v>4.028478857705796</v>
      </c>
      <c r="L91" s="142">
        <f t="shared" si="33"/>
        <v>3.8797167910022488</v>
      </c>
      <c r="M91" s="142">
        <f t="shared" si="33"/>
        <v>4.0495669921986055</v>
      </c>
      <c r="N91" s="142">
        <f t="shared" si="33"/>
        <v>4.055608946159712</v>
      </c>
      <c r="O91" s="142">
        <f t="shared" si="33"/>
        <v>3.9906011990615116</v>
      </c>
      <c r="P91" s="9"/>
      <c r="Q91" s="11"/>
    </row>
    <row r="92" spans="1:15" ht="13.5">
      <c r="A92" s="352" t="s">
        <v>162</v>
      </c>
      <c r="B92" s="2" t="s">
        <v>103</v>
      </c>
      <c r="C92" s="353">
        <f>C76/C86</f>
        <v>1206.8035660390278</v>
      </c>
      <c r="D92" s="353">
        <f aca="true" t="shared" si="34" ref="D92:O92">D76/D86</f>
        <v>1206.0759898830277</v>
      </c>
      <c r="E92" s="353">
        <f t="shared" si="34"/>
        <v>1238.0979896833742</v>
      </c>
      <c r="F92" s="353">
        <f t="shared" si="34"/>
        <v>1237.4869300013809</v>
      </c>
      <c r="G92" s="353">
        <f t="shared" si="34"/>
        <v>1215.4674473016464</v>
      </c>
      <c r="H92" s="353">
        <f t="shared" si="34"/>
        <v>1200.075110017286</v>
      </c>
      <c r="I92" s="353">
        <f t="shared" si="34"/>
        <v>1226.6207998620298</v>
      </c>
      <c r="J92" s="353">
        <f t="shared" si="34"/>
        <v>1213.1983961309745</v>
      </c>
      <c r="K92" s="353">
        <f t="shared" si="34"/>
        <v>1222.8974573723635</v>
      </c>
      <c r="L92" s="353">
        <f t="shared" si="34"/>
        <v>1136.624914944779</v>
      </c>
      <c r="M92" s="353">
        <f t="shared" si="34"/>
        <v>1252.9510599068726</v>
      </c>
      <c r="N92" s="353">
        <f t="shared" si="34"/>
        <v>1232.3564134426404</v>
      </c>
      <c r="O92" s="353">
        <f t="shared" si="34"/>
        <v>1215.371809697392</v>
      </c>
    </row>
  </sheetData>
  <sheetProtection/>
  <printOptions gridLines="1"/>
  <pageMargins left="0" right="0" top="0.1968503937007874" bottom="0" header="0.5118110236220472" footer="0.5118110236220472"/>
  <pageSetup horizontalDpi="600" verticalDpi="600" orientation="landscape" scale="75" r:id="rId1"/>
  <ignoredErrors>
    <ignoredError sqref="O15:O16 O69:O70 O52 O34 O87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2"/>
  <sheetViews>
    <sheetView zoomScalePageLayoutView="0" workbookViewId="0" topLeftCell="A1">
      <selection activeCell="O6" sqref="O6"/>
    </sheetView>
  </sheetViews>
  <sheetFormatPr defaultColWidth="36.140625" defaultRowHeight="12.75"/>
  <cols>
    <col min="1" max="1" width="29.00390625" style="2" customWidth="1"/>
    <col min="2" max="2" width="7.421875" style="2" bestFit="1" customWidth="1"/>
    <col min="3" max="8" width="10.00390625" style="1" bestFit="1" customWidth="1"/>
    <col min="9" max="10" width="10.00390625" style="2" bestFit="1" customWidth="1"/>
    <col min="11" max="11" width="11.00390625" style="2" bestFit="1" customWidth="1"/>
    <col min="12" max="12" width="10.00390625" style="2" bestFit="1" customWidth="1"/>
    <col min="13" max="13" width="10.7109375" style="2" bestFit="1" customWidth="1"/>
    <col min="14" max="14" width="10.28125" style="1" bestFit="1" customWidth="1"/>
    <col min="15" max="15" width="11.00390625" style="2" bestFit="1" customWidth="1"/>
    <col min="16" max="16" width="13.57421875" style="2" bestFit="1" customWidth="1"/>
    <col min="17" max="21" width="9.421875" style="2" customWidth="1"/>
    <col min="22" max="16384" width="36.140625" style="2" customWidth="1"/>
  </cols>
  <sheetData>
    <row r="1" spans="1:15" ht="13.5">
      <c r="A1" s="24" t="s">
        <v>39</v>
      </c>
      <c r="B1" s="10"/>
      <c r="O1" s="1"/>
    </row>
    <row r="3" spans="1:15" ht="13.5">
      <c r="A3" s="45" t="s">
        <v>40</v>
      </c>
      <c r="B3" s="54" t="s">
        <v>99</v>
      </c>
      <c r="C3" s="55" t="s">
        <v>0</v>
      </c>
      <c r="D3" s="55" t="s">
        <v>1</v>
      </c>
      <c r="E3" s="55" t="s">
        <v>2</v>
      </c>
      <c r="F3" s="55" t="s">
        <v>3</v>
      </c>
      <c r="G3" s="55" t="s">
        <v>4</v>
      </c>
      <c r="H3" s="55" t="s">
        <v>5</v>
      </c>
      <c r="I3" s="56" t="s">
        <v>6</v>
      </c>
      <c r="J3" s="56" t="s">
        <v>7</v>
      </c>
      <c r="K3" s="56" t="s">
        <v>8</v>
      </c>
      <c r="L3" s="56" t="s">
        <v>9</v>
      </c>
      <c r="M3" s="56" t="s">
        <v>10</v>
      </c>
      <c r="N3" s="55" t="s">
        <v>11</v>
      </c>
      <c r="O3" s="56" t="s">
        <v>12</v>
      </c>
    </row>
    <row r="4" spans="1:15" s="3" customFormat="1" ht="13.5">
      <c r="A4" s="80" t="s">
        <v>13</v>
      </c>
      <c r="B4" s="81" t="s">
        <v>100</v>
      </c>
      <c r="C4" s="42">
        <f>'[1]Gen_Billing_2010'!B4</f>
        <v>4131364</v>
      </c>
      <c r="D4" s="42">
        <f>'[1]Gen_Billing_2010'!C4</f>
        <v>3408861</v>
      </c>
      <c r="E4" s="42">
        <f>'[1]Gen_Billing_2010'!D4</f>
        <v>3886532</v>
      </c>
      <c r="F4" s="42">
        <v>3825922</v>
      </c>
      <c r="G4" s="42">
        <f>'[1]Gen_Billing_2010'!F4</f>
        <v>3861173</v>
      </c>
      <c r="H4" s="42">
        <f>'[1]Gen_Billing_2010'!G4</f>
        <v>3719277</v>
      </c>
      <c r="I4" s="42">
        <f>'[1]Gen_Billing_2010'!H4</f>
        <v>3670139</v>
      </c>
      <c r="J4" s="42">
        <f>'[1]Gen_Billing_2010'!I4</f>
        <v>3695793</v>
      </c>
      <c r="K4" s="42">
        <f>'[1]Gen_Billing_2010'!J4</f>
        <v>3648033</v>
      </c>
      <c r="L4" s="42">
        <f>'[1]Gen_Billing_2010'!K4</f>
        <v>3777618</v>
      </c>
      <c r="M4" s="42">
        <f>'[1]Gen_Billing_2010'!L4</f>
        <v>3640895</v>
      </c>
      <c r="N4" s="42">
        <f>'[1]Gen_Billing_2010'!M4</f>
        <v>3921814</v>
      </c>
      <c r="O4" s="43">
        <f aca="true" t="shared" si="0" ref="O4:O16">SUM(C4:N4)</f>
        <v>45187421</v>
      </c>
    </row>
    <row r="5" spans="1:15" s="3" customFormat="1" ht="13.5">
      <c r="A5" s="80" t="s">
        <v>106</v>
      </c>
      <c r="B5" s="81" t="s">
        <v>100</v>
      </c>
      <c r="C5" s="42">
        <f>C4-C6</f>
        <v>132269</v>
      </c>
      <c r="D5" s="42">
        <f aca="true" t="shared" si="1" ref="D5:N5">D4-D6</f>
        <v>97908</v>
      </c>
      <c r="E5" s="42">
        <f t="shared" si="1"/>
        <v>55537</v>
      </c>
      <c r="F5" s="42">
        <f t="shared" si="1"/>
        <v>95162</v>
      </c>
      <c r="G5" s="42">
        <f t="shared" si="1"/>
        <v>131026</v>
      </c>
      <c r="H5" s="42">
        <f t="shared" si="1"/>
        <v>124585</v>
      </c>
      <c r="I5" s="42">
        <f t="shared" si="1"/>
        <v>125377</v>
      </c>
      <c r="J5" s="42">
        <f t="shared" si="1"/>
        <v>114763</v>
      </c>
      <c r="K5" s="42">
        <f t="shared" si="1"/>
        <v>108147</v>
      </c>
      <c r="L5" s="42">
        <f t="shared" si="1"/>
        <v>120766</v>
      </c>
      <c r="M5" s="42">
        <f t="shared" si="1"/>
        <v>107854</v>
      </c>
      <c r="N5" s="42">
        <f t="shared" si="1"/>
        <v>125510</v>
      </c>
      <c r="O5" s="43">
        <f t="shared" si="0"/>
        <v>1338904</v>
      </c>
    </row>
    <row r="6" spans="1:15" s="3" customFormat="1" ht="13.5">
      <c r="A6" s="80" t="s">
        <v>14</v>
      </c>
      <c r="B6" s="81" t="s">
        <v>100</v>
      </c>
      <c r="C6" s="42">
        <f>'[1]Gen_Billing_2010'!B6</f>
        <v>3999095</v>
      </c>
      <c r="D6" s="42">
        <f>'[1]Gen_Billing_2010'!C6</f>
        <v>3310953</v>
      </c>
      <c r="E6" s="42">
        <f>'[1]Gen_Billing_2010'!D6</f>
        <v>3830995</v>
      </c>
      <c r="F6" s="42">
        <f>'[1]Gen_Billing_2010'!E6</f>
        <v>3730760</v>
      </c>
      <c r="G6" s="42">
        <f>'[1]Gen_Billing_2010'!F6</f>
        <v>3730147</v>
      </c>
      <c r="H6" s="42">
        <f>'[1]Gen_Billing_2010'!G6</f>
        <v>3594692</v>
      </c>
      <c r="I6" s="42">
        <f>'[1]Gen_Billing_2010'!H6</f>
        <v>3544762</v>
      </c>
      <c r="J6" s="42">
        <f>'[1]Gen_Billing_2010'!I6</f>
        <v>3581030</v>
      </c>
      <c r="K6" s="42">
        <f>'[1]Gen_Billing_2010'!J6</f>
        <v>3539886</v>
      </c>
      <c r="L6" s="42">
        <f>'[1]Gen_Billing_2010'!K6</f>
        <v>3656852</v>
      </c>
      <c r="M6" s="42">
        <f>'[1]Gen_Billing_2010'!L6</f>
        <v>3533041</v>
      </c>
      <c r="N6" s="42">
        <f>'[1]Gen_Billing_2010'!M6</f>
        <v>3796304</v>
      </c>
      <c r="O6" s="43">
        <f t="shared" si="0"/>
        <v>43848517</v>
      </c>
    </row>
    <row r="7" spans="1:15" s="3" customFormat="1" ht="13.5">
      <c r="A7" s="80" t="s">
        <v>107</v>
      </c>
      <c r="B7" s="81" t="s">
        <v>100</v>
      </c>
      <c r="C7" s="42">
        <f>'[1]Gen_Billing_2010'!B7</f>
        <v>3046453</v>
      </c>
      <c r="D7" s="42">
        <f>'[1]Gen_Billing_2010'!C7</f>
        <v>2820845</v>
      </c>
      <c r="E7" s="42">
        <f>'[1]Gen_Billing_2010'!D7</f>
        <v>3565004</v>
      </c>
      <c r="F7" s="42">
        <f>'[1]Gen_Billing_2010'!E7</f>
        <v>3006937</v>
      </c>
      <c r="G7" s="42">
        <f>'[1]Gen_Billing_2010'!F7</f>
        <v>2984294</v>
      </c>
      <c r="H7" s="42">
        <f>'[1]Gen_Billing_2010'!G7</f>
        <v>3051303</v>
      </c>
      <c r="I7" s="42">
        <f>'[1]Gen_Billing_2010'!H7</f>
        <v>3153486</v>
      </c>
      <c r="J7" s="42">
        <f>'[1]Gen_Billing_2010'!I7</f>
        <v>2893787</v>
      </c>
      <c r="K7" s="42">
        <f>'[1]Gen_Billing_2010'!J7</f>
        <v>2968589</v>
      </c>
      <c r="L7" s="42">
        <f>'[1]Gen_Billing_2010'!K7</f>
        <v>3034457</v>
      </c>
      <c r="M7" s="42">
        <f>'[1]Gen_Billing_2010'!L7</f>
        <v>2983832</v>
      </c>
      <c r="N7" s="42">
        <f>'[1]Gen_Billing_2010'!M7</f>
        <v>3769912</v>
      </c>
      <c r="O7" s="43">
        <f t="shared" si="0"/>
        <v>37278899</v>
      </c>
    </row>
    <row r="8" spans="1:2" s="3" customFormat="1" ht="13.5">
      <c r="A8" s="80" t="s">
        <v>124</v>
      </c>
      <c r="B8" s="81" t="s">
        <v>100</v>
      </c>
    </row>
    <row r="9" spans="1:15" s="3" customFormat="1" ht="13.5">
      <c r="A9" s="80" t="s">
        <v>125</v>
      </c>
      <c r="B9" s="81" t="s">
        <v>100</v>
      </c>
      <c r="C9" s="175">
        <f aca="true" t="shared" si="2" ref="C9:O9">C6-C7</f>
        <v>952642</v>
      </c>
      <c r="D9" s="175">
        <f t="shared" si="2"/>
        <v>490108</v>
      </c>
      <c r="E9" s="175">
        <f t="shared" si="2"/>
        <v>265991</v>
      </c>
      <c r="F9" s="175">
        <f t="shared" si="2"/>
        <v>723823</v>
      </c>
      <c r="G9" s="175">
        <f t="shared" si="2"/>
        <v>745853</v>
      </c>
      <c r="H9" s="175">
        <f t="shared" si="2"/>
        <v>543389</v>
      </c>
      <c r="I9" s="175">
        <f t="shared" si="2"/>
        <v>391276</v>
      </c>
      <c r="J9" s="175">
        <f t="shared" si="2"/>
        <v>687243</v>
      </c>
      <c r="K9" s="175">
        <f t="shared" si="2"/>
        <v>571297</v>
      </c>
      <c r="L9" s="175">
        <f t="shared" si="2"/>
        <v>622395</v>
      </c>
      <c r="M9" s="175">
        <f t="shared" si="2"/>
        <v>549209</v>
      </c>
      <c r="N9" s="175">
        <f t="shared" si="2"/>
        <v>26392</v>
      </c>
      <c r="O9" s="175">
        <f t="shared" si="2"/>
        <v>6569618</v>
      </c>
    </row>
    <row r="10" spans="1:2" s="3" customFormat="1" ht="13.5">
      <c r="A10" s="80" t="s">
        <v>126</v>
      </c>
      <c r="B10" s="81" t="s">
        <v>100</v>
      </c>
    </row>
    <row r="11" spans="1:20" s="3" customFormat="1" ht="13.5">
      <c r="A11" s="80" t="s">
        <v>97</v>
      </c>
      <c r="B11" s="81" t="s">
        <v>105</v>
      </c>
      <c r="C11" s="161">
        <v>12680</v>
      </c>
      <c r="D11" s="161">
        <v>12680</v>
      </c>
      <c r="E11" s="161">
        <v>12680</v>
      </c>
      <c r="F11" s="161">
        <v>12680</v>
      </c>
      <c r="G11" s="161">
        <v>12680</v>
      </c>
      <c r="H11" s="161">
        <v>12680</v>
      </c>
      <c r="I11" s="161">
        <v>12680</v>
      </c>
      <c r="J11" s="161">
        <v>12680</v>
      </c>
      <c r="K11" s="161">
        <v>12680</v>
      </c>
      <c r="L11" s="161">
        <v>12680</v>
      </c>
      <c r="M11" s="161">
        <v>12680</v>
      </c>
      <c r="N11" s="161">
        <v>12680</v>
      </c>
      <c r="O11" s="43">
        <f>AVERAGE(C11:N11)</f>
        <v>12680</v>
      </c>
      <c r="P11" s="9"/>
      <c r="Q11" s="11"/>
      <c r="R11" s="11"/>
      <c r="S11" s="11"/>
      <c r="T11" s="12"/>
    </row>
    <row r="12" spans="1:20" s="3" customFormat="1" ht="13.5">
      <c r="A12" s="80" t="s">
        <v>98</v>
      </c>
      <c r="B12" s="81" t="s">
        <v>105</v>
      </c>
      <c r="C12" s="161">
        <v>12046</v>
      </c>
      <c r="D12" s="161">
        <v>12046</v>
      </c>
      <c r="E12" s="161">
        <v>12046</v>
      </c>
      <c r="F12" s="161">
        <v>12046</v>
      </c>
      <c r="G12" s="161">
        <v>12046</v>
      </c>
      <c r="H12" s="161">
        <v>12046</v>
      </c>
      <c r="I12" s="161">
        <v>12046</v>
      </c>
      <c r="J12" s="161">
        <v>12046</v>
      </c>
      <c r="K12" s="161">
        <v>12046</v>
      </c>
      <c r="L12" s="161">
        <v>12046</v>
      </c>
      <c r="M12" s="161">
        <v>12046</v>
      </c>
      <c r="N12" s="161">
        <v>12046</v>
      </c>
      <c r="O12" s="43">
        <f>AVERAGE(C12:N12)</f>
        <v>12046</v>
      </c>
      <c r="P12" s="9"/>
      <c r="Q12" s="11"/>
      <c r="R12" s="11"/>
      <c r="S12" s="11"/>
      <c r="T12" s="12"/>
    </row>
    <row r="13" spans="1:16" s="3" customFormat="1" ht="13.5">
      <c r="A13" s="80" t="s">
        <v>15</v>
      </c>
      <c r="B13" s="81" t="s">
        <v>101</v>
      </c>
      <c r="C13" s="42">
        <f>'[1]Gen_Billing_2010'!B8</f>
        <v>1007503</v>
      </c>
      <c r="D13" s="42">
        <f>'[1]Gen_Billing_2010'!C8</f>
        <v>841062</v>
      </c>
      <c r="E13" s="42">
        <f>'[1]Gen_Billing_2010'!D8</f>
        <v>1003699</v>
      </c>
      <c r="F13" s="42">
        <f>'[1]Gen_Billing_2010'!E8</f>
        <v>925994</v>
      </c>
      <c r="G13" s="42">
        <f>'[1]Gen_Billing_2010'!F8</f>
        <v>937261</v>
      </c>
      <c r="H13" s="42">
        <f>'[1]Gen_Billing_2010'!G8</f>
        <v>896474</v>
      </c>
      <c r="I13" s="42">
        <f>'[1]Gen_Billing_2010'!H8</f>
        <v>877334</v>
      </c>
      <c r="J13" s="42">
        <f>'[1]Gen_Billing_2010'!I8</f>
        <v>904139</v>
      </c>
      <c r="K13" s="42">
        <f>'[1]Gen_Billing_2010'!J8</f>
        <v>889991</v>
      </c>
      <c r="L13" s="42">
        <f>'[1]Gen_Billing_2010'!K8</f>
        <v>920756</v>
      </c>
      <c r="M13" s="42">
        <f>'[1]Gen_Billing_2010'!L8</f>
        <v>883291</v>
      </c>
      <c r="N13" s="42">
        <f>'[1]Gen_Billing_2010'!M8</f>
        <v>996497</v>
      </c>
      <c r="O13" s="43">
        <f t="shared" si="0"/>
        <v>11084001</v>
      </c>
      <c r="P13" s="133"/>
    </row>
    <row r="14" spans="1:17" s="3" customFormat="1" ht="13.5">
      <c r="A14" s="80" t="s">
        <v>84</v>
      </c>
      <c r="B14" s="81" t="s">
        <v>101</v>
      </c>
      <c r="C14" s="114">
        <f>C13*0.003</f>
        <v>3022.509</v>
      </c>
      <c r="D14" s="114">
        <f>D13*0.003</f>
        <v>2523.186</v>
      </c>
      <c r="E14" s="114">
        <f>E13*0.003</f>
        <v>3011.097</v>
      </c>
      <c r="F14" s="114">
        <f>F13*0.003</f>
        <v>2777.982</v>
      </c>
      <c r="G14" s="82">
        <v>3344</v>
      </c>
      <c r="H14" s="82">
        <v>5492</v>
      </c>
      <c r="I14" s="82">
        <v>3428</v>
      </c>
      <c r="J14" s="82">
        <v>5041</v>
      </c>
      <c r="K14" s="82">
        <v>3030.69</v>
      </c>
      <c r="L14" s="82">
        <v>3710</v>
      </c>
      <c r="M14" s="82">
        <v>4161</v>
      </c>
      <c r="N14" s="82">
        <v>4497</v>
      </c>
      <c r="O14" s="43">
        <f t="shared" si="0"/>
        <v>44038.46399999999</v>
      </c>
      <c r="P14" s="9"/>
      <c r="Q14" s="11"/>
    </row>
    <row r="15" spans="1:15" s="3" customFormat="1" ht="13.5">
      <c r="A15" s="80" t="s">
        <v>83</v>
      </c>
      <c r="B15" s="81" t="s">
        <v>102</v>
      </c>
      <c r="C15" s="42">
        <v>15339</v>
      </c>
      <c r="D15" s="42">
        <v>15358</v>
      </c>
      <c r="E15" s="42">
        <v>15378</v>
      </c>
      <c r="F15" s="42">
        <v>15407</v>
      </c>
      <c r="G15" s="42">
        <v>15433</v>
      </c>
      <c r="H15" s="42">
        <v>15453</v>
      </c>
      <c r="I15" s="42">
        <v>15490</v>
      </c>
      <c r="J15" s="42">
        <v>15534</v>
      </c>
      <c r="K15" s="42">
        <v>15566</v>
      </c>
      <c r="L15" s="42">
        <v>15604</v>
      </c>
      <c r="M15" s="42">
        <v>15566</v>
      </c>
      <c r="N15" s="42">
        <v>15514</v>
      </c>
      <c r="O15" s="43">
        <f>MAX(C15:N15)</f>
        <v>15604</v>
      </c>
    </row>
    <row r="16" spans="1:15" s="3" customFormat="1" ht="13.5">
      <c r="A16" s="80" t="s">
        <v>16</v>
      </c>
      <c r="B16" s="81" t="s">
        <v>104</v>
      </c>
      <c r="C16" s="42">
        <f>'[1]Gen_Billing_2010'!B9</f>
        <v>3181</v>
      </c>
      <c r="D16" s="42">
        <f>'[1]Gen_Billing_2010'!C9</f>
        <v>2962</v>
      </c>
      <c r="E16" s="42">
        <f>'[1]Gen_Billing_2010'!D9</f>
        <v>3906</v>
      </c>
      <c r="F16" s="42">
        <f>'[1]Gen_Billing_2010'!E9</f>
        <v>2976</v>
      </c>
      <c r="G16" s="42">
        <f>'[1]Gen_Billing_2010'!F9</f>
        <v>2962</v>
      </c>
      <c r="H16" s="42">
        <f>'[1]Gen_Billing_2010'!G9</f>
        <v>2816</v>
      </c>
      <c r="I16" s="42">
        <f>'[1]Gen_Billing_2010'!H9</f>
        <v>2798</v>
      </c>
      <c r="J16" s="42">
        <f>'[1]Gen_Billing_2010'!I9</f>
        <v>3032</v>
      </c>
      <c r="K16" s="42">
        <f>'[1]Gen_Billing_2010'!J9</f>
        <v>2961</v>
      </c>
      <c r="L16" s="42">
        <f>'[1]Gen_Billing_2010'!K9</f>
        <v>3051</v>
      </c>
      <c r="M16" s="42">
        <f>'[1]Gen_Billing_2010'!L9</f>
        <v>2886</v>
      </c>
      <c r="N16" s="42">
        <f>'[1]Gen_Billing_2010'!M9</f>
        <v>3248</v>
      </c>
      <c r="O16" s="43">
        <f t="shared" si="0"/>
        <v>36779</v>
      </c>
    </row>
    <row r="17" spans="1:15" s="3" customFormat="1" ht="13.5">
      <c r="A17" s="80" t="s">
        <v>108</v>
      </c>
      <c r="B17" s="81" t="s">
        <v>105</v>
      </c>
      <c r="C17" s="42">
        <f>'[1]Gen_Billing_2010'!B10</f>
        <v>7298</v>
      </c>
      <c r="D17" s="42">
        <f>'[1]Gen_Billing_2010'!C10</f>
        <v>7365</v>
      </c>
      <c r="E17" s="42">
        <f>'[1]Gen_Billing_2010'!D10</f>
        <v>7279</v>
      </c>
      <c r="F17" s="42">
        <f>'[1]Gen_Billing_2010'!E10</f>
        <v>7285</v>
      </c>
      <c r="G17" s="42">
        <f>'[1]Gen_Billing_2010'!F10</f>
        <v>7360</v>
      </c>
      <c r="H17" s="42">
        <f>'[1]Gen_Billing_2010'!G10</f>
        <v>7040</v>
      </c>
      <c r="I17" s="42">
        <f>'[1]Gen_Billing_2010'!H10</f>
        <v>6781</v>
      </c>
      <c r="J17" s="42">
        <f>'[1]Gen_Billing_2010'!I10</f>
        <v>7213</v>
      </c>
      <c r="K17" s="42">
        <f>'[1]Gen_Billing_2010'!J10</f>
        <v>7277</v>
      </c>
      <c r="L17" s="42">
        <f>'[1]Gen_Billing_2010'!K10</f>
        <v>7248</v>
      </c>
      <c r="M17" s="42">
        <f>'[1]Gen_Billing_2010'!L10</f>
        <v>7315</v>
      </c>
      <c r="N17" s="42">
        <f>'[1]Gen_Billing_2010'!M10</f>
        <v>7697</v>
      </c>
      <c r="O17" s="43">
        <f>MAX(C17:N17)</f>
        <v>7697</v>
      </c>
    </row>
    <row r="18" spans="1:15" s="3" customFormat="1" ht="13.5">
      <c r="A18" s="80" t="s">
        <v>109</v>
      </c>
      <c r="B18" s="81" t="s">
        <v>105</v>
      </c>
      <c r="C18" s="82">
        <v>3937</v>
      </c>
      <c r="D18" s="82">
        <v>3545</v>
      </c>
      <c r="E18" s="82">
        <v>3980</v>
      </c>
      <c r="F18" s="82">
        <v>3756</v>
      </c>
      <c r="G18" s="82">
        <v>3527</v>
      </c>
      <c r="H18" s="82">
        <v>3863</v>
      </c>
      <c r="I18" s="82">
        <v>3645</v>
      </c>
      <c r="J18" s="82">
        <v>3670</v>
      </c>
      <c r="K18" s="82">
        <v>3461</v>
      </c>
      <c r="L18" s="82">
        <v>3495</v>
      </c>
      <c r="M18" s="82">
        <v>3070</v>
      </c>
      <c r="N18" s="82">
        <v>3811</v>
      </c>
      <c r="O18" s="43">
        <f>MIN(C18:N18)</f>
        <v>3070</v>
      </c>
    </row>
    <row r="19" spans="1:17" s="3" customFormat="1" ht="13.5">
      <c r="A19" s="80" t="s">
        <v>110</v>
      </c>
      <c r="B19" s="81" t="s">
        <v>103</v>
      </c>
      <c r="C19" s="140">
        <f>C4/C13</f>
        <v>4.100597219065353</v>
      </c>
      <c r="D19" s="140">
        <f aca="true" t="shared" si="3" ref="D19:O19">D4/D13</f>
        <v>4.053043651954315</v>
      </c>
      <c r="E19" s="140">
        <f t="shared" si="3"/>
        <v>3.872208700018631</v>
      </c>
      <c r="F19" s="140">
        <f t="shared" si="3"/>
        <v>4.131691998004307</v>
      </c>
      <c r="G19" s="140">
        <f t="shared" si="3"/>
        <v>4.119634765556232</v>
      </c>
      <c r="H19" s="140">
        <f t="shared" si="3"/>
        <v>4.1487840138141205</v>
      </c>
      <c r="I19" s="140">
        <f t="shared" si="3"/>
        <v>4.183285954949882</v>
      </c>
      <c r="J19" s="140">
        <f t="shared" si="3"/>
        <v>4.087638073349341</v>
      </c>
      <c r="K19" s="140">
        <f t="shared" si="3"/>
        <v>4.098954933252134</v>
      </c>
      <c r="L19" s="140">
        <f t="shared" si="3"/>
        <v>4.102735143729718</v>
      </c>
      <c r="M19" s="140">
        <f t="shared" si="3"/>
        <v>4.121965467779022</v>
      </c>
      <c r="N19" s="140">
        <f t="shared" si="3"/>
        <v>3.9356004082300298</v>
      </c>
      <c r="O19" s="140">
        <f t="shared" si="3"/>
        <v>4.0768149515684815</v>
      </c>
      <c r="P19" s="9"/>
      <c r="Q19" s="11"/>
    </row>
    <row r="20" spans="1:15" ht="13.5">
      <c r="A20" s="49"/>
      <c r="B20" s="49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2"/>
    </row>
    <row r="21" spans="1:15" ht="13.5">
      <c r="A21" s="33" t="s">
        <v>119</v>
      </c>
      <c r="B21" s="62" t="s">
        <v>99</v>
      </c>
      <c r="C21" s="35" t="s">
        <v>0</v>
      </c>
      <c r="D21" s="35" t="s">
        <v>1</v>
      </c>
      <c r="E21" s="35" t="s">
        <v>2</v>
      </c>
      <c r="F21" s="35" t="s">
        <v>3</v>
      </c>
      <c r="G21" s="35" t="s">
        <v>4</v>
      </c>
      <c r="H21" s="35" t="s">
        <v>5</v>
      </c>
      <c r="I21" s="36" t="s">
        <v>6</v>
      </c>
      <c r="J21" s="36" t="s">
        <v>7</v>
      </c>
      <c r="K21" s="36" t="s">
        <v>8</v>
      </c>
      <c r="L21" s="36" t="s">
        <v>9</v>
      </c>
      <c r="M21" s="36" t="s">
        <v>10</v>
      </c>
      <c r="N21" s="35" t="s">
        <v>11</v>
      </c>
      <c r="O21" s="36" t="s">
        <v>12</v>
      </c>
    </row>
    <row r="22" spans="1:15" ht="13.5">
      <c r="A22" s="79" t="s">
        <v>13</v>
      </c>
      <c r="B22" s="37" t="s">
        <v>100</v>
      </c>
      <c r="C22" s="40">
        <f>'[1]Gen_Billing_2010'!B14</f>
        <v>441031</v>
      </c>
      <c r="D22" s="40">
        <f>'[1]Gen_Billing_2010'!C14</f>
        <v>308713</v>
      </c>
      <c r="E22" s="40">
        <f>'[1]Gen_Billing_2010'!D14</f>
        <v>414079</v>
      </c>
      <c r="F22" s="40">
        <f>'[1]Gen_Billing_2010'!E14</f>
        <v>392722</v>
      </c>
      <c r="G22" s="40">
        <f>'[1]Gen_Billing_2010'!F14</f>
        <v>396344</v>
      </c>
      <c r="H22" s="40">
        <f>'[1]Gen_Billing_2010'!G14</f>
        <v>403046</v>
      </c>
      <c r="I22" s="40">
        <f>'[1]Gen_Billing_2010'!H14</f>
        <v>432465</v>
      </c>
      <c r="J22" s="40">
        <f>'[1]Gen_Billing_2010'!I14</f>
        <v>430127</v>
      </c>
      <c r="K22" s="40">
        <f>'[1]Gen_Billing_2010'!J14</f>
        <v>423154</v>
      </c>
      <c r="L22" s="40">
        <f>'[1]Gen_Billing_2010'!K14</f>
        <v>426885</v>
      </c>
      <c r="M22" s="40">
        <f>'[1]Gen_Billing_2010'!L14</f>
        <v>387153</v>
      </c>
      <c r="N22" s="40">
        <f>'[1]Gen_Billing_2010'!M14</f>
        <v>414029</v>
      </c>
      <c r="O22" s="41">
        <f aca="true" t="shared" si="4" ref="O22:O34">SUM(C22:N22)</f>
        <v>4869748</v>
      </c>
    </row>
    <row r="23" spans="1:15" ht="13.5">
      <c r="A23" s="79" t="s">
        <v>106</v>
      </c>
      <c r="B23" s="37" t="s">
        <v>100</v>
      </c>
      <c r="C23" s="40">
        <f>C22-C24</f>
        <v>21371</v>
      </c>
      <c r="D23" s="40">
        <f aca="true" t="shared" si="5" ref="D23:N23">D22-D24</f>
        <v>16883</v>
      </c>
      <c r="E23" s="40">
        <f t="shared" si="5"/>
        <v>21019</v>
      </c>
      <c r="F23" s="40">
        <f t="shared" si="5"/>
        <v>20152</v>
      </c>
      <c r="G23" s="40">
        <f t="shared" si="5"/>
        <v>13832</v>
      </c>
      <c r="H23" s="40">
        <f t="shared" si="5"/>
        <v>19961</v>
      </c>
      <c r="I23" s="40">
        <f t="shared" si="5"/>
        <v>20863</v>
      </c>
      <c r="J23" s="40">
        <f t="shared" si="5"/>
        <v>20173</v>
      </c>
      <c r="K23" s="40">
        <f t="shared" si="5"/>
        <v>19502</v>
      </c>
      <c r="L23" s="40">
        <f t="shared" si="5"/>
        <v>4720</v>
      </c>
      <c r="M23" s="40">
        <f t="shared" si="5"/>
        <v>4257</v>
      </c>
      <c r="N23" s="40">
        <f t="shared" si="5"/>
        <v>4520</v>
      </c>
      <c r="O23" s="41">
        <f t="shared" si="4"/>
        <v>187253</v>
      </c>
    </row>
    <row r="24" spans="1:15" ht="13.5">
      <c r="A24" s="79" t="s">
        <v>14</v>
      </c>
      <c r="B24" s="37" t="s">
        <v>100</v>
      </c>
      <c r="C24" s="40">
        <f>'[1]Gen_Billing_2010'!B16</f>
        <v>419660</v>
      </c>
      <c r="D24" s="40">
        <f>'[1]Gen_Billing_2010'!C16</f>
        <v>291830</v>
      </c>
      <c r="E24" s="40">
        <f>'[1]Gen_Billing_2010'!D16</f>
        <v>393060</v>
      </c>
      <c r="F24" s="40">
        <f>'[1]Gen_Billing_2010'!E16</f>
        <v>372570</v>
      </c>
      <c r="G24" s="40">
        <f>'[1]Gen_Billing_2010'!F16</f>
        <v>382512</v>
      </c>
      <c r="H24" s="40">
        <f>'[1]Gen_Billing_2010'!G16</f>
        <v>383085</v>
      </c>
      <c r="I24" s="40">
        <f>'[1]Gen_Billing_2010'!H16</f>
        <v>411602</v>
      </c>
      <c r="J24" s="40">
        <f>'[1]Gen_Billing_2010'!I16</f>
        <v>409954</v>
      </c>
      <c r="K24" s="40">
        <f>'[1]Gen_Billing_2010'!J16</f>
        <v>403652</v>
      </c>
      <c r="L24" s="40">
        <f>'[1]Gen_Billing_2010'!K16</f>
        <v>422165</v>
      </c>
      <c r="M24" s="40">
        <f>'[1]Gen_Billing_2010'!L16</f>
        <v>382896</v>
      </c>
      <c r="N24" s="40">
        <f>'[1]Gen_Billing_2010'!M16</f>
        <v>409509</v>
      </c>
      <c r="O24" s="41">
        <f t="shared" si="4"/>
        <v>4682495</v>
      </c>
    </row>
    <row r="25" spans="1:15" ht="13.5">
      <c r="A25" s="79" t="s">
        <v>107</v>
      </c>
      <c r="B25" s="37" t="s">
        <v>100</v>
      </c>
      <c r="C25" s="40">
        <f>'[1]Gen_Billing_2010'!B17</f>
        <v>321968</v>
      </c>
      <c r="D25" s="40">
        <f>'[1]Gen_Billing_2010'!C17</f>
        <v>256285</v>
      </c>
      <c r="E25" s="40">
        <f>'[1]Gen_Billing_2010'!D17</f>
        <v>342075</v>
      </c>
      <c r="F25" s="40">
        <f>'[1]Gen_Billing_2010'!E17</f>
        <v>347147</v>
      </c>
      <c r="G25" s="40">
        <f>'[1]Gen_Billing_2010'!F17</f>
        <v>309729</v>
      </c>
      <c r="H25" s="40">
        <f>'[1]Gen_Billing_2010'!G17</f>
        <v>318927</v>
      </c>
      <c r="I25" s="40">
        <f>'[1]Gen_Billing_2010'!H17</f>
        <v>373397</v>
      </c>
      <c r="J25" s="40">
        <f>'[1]Gen_Billing_2010'!I17</f>
        <v>328972</v>
      </c>
      <c r="K25" s="40">
        <f>'[1]Gen_Billing_2010'!J17</f>
        <v>329600</v>
      </c>
      <c r="L25" s="40">
        <f>'[1]Gen_Billing_2010'!K17</f>
        <v>369465</v>
      </c>
      <c r="M25" s="40">
        <f>'[1]Gen_Billing_2010'!L17</f>
        <v>323079</v>
      </c>
      <c r="N25" s="40">
        <f>'[1]Gen_Billing_2010'!M17</f>
        <v>376673</v>
      </c>
      <c r="O25" s="41">
        <f t="shared" si="4"/>
        <v>3997317</v>
      </c>
    </row>
    <row r="26" spans="1:15" s="90" customFormat="1" ht="13.5">
      <c r="A26" s="79" t="s">
        <v>124</v>
      </c>
      <c r="B26" s="37" t="s">
        <v>100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41">
        <f t="shared" si="4"/>
        <v>0</v>
      </c>
    </row>
    <row r="27" spans="1:15" s="90" customFormat="1" ht="13.5">
      <c r="A27" s="79" t="s">
        <v>125</v>
      </c>
      <c r="B27" s="37" t="s">
        <v>100</v>
      </c>
      <c r="C27" s="176">
        <f>C24-C25</f>
        <v>97692</v>
      </c>
      <c r="D27" s="176">
        <f aca="true" t="shared" si="6" ref="D27:N27">D24-D25</f>
        <v>35545</v>
      </c>
      <c r="E27" s="176">
        <f t="shared" si="6"/>
        <v>50985</v>
      </c>
      <c r="F27" s="176">
        <f t="shared" si="6"/>
        <v>25423</v>
      </c>
      <c r="G27" s="176">
        <f t="shared" si="6"/>
        <v>72783</v>
      </c>
      <c r="H27" s="176">
        <f t="shared" si="6"/>
        <v>64158</v>
      </c>
      <c r="I27" s="176">
        <f t="shared" si="6"/>
        <v>38205</v>
      </c>
      <c r="J27" s="176">
        <f t="shared" si="6"/>
        <v>80982</v>
      </c>
      <c r="K27" s="176">
        <f t="shared" si="6"/>
        <v>74052</v>
      </c>
      <c r="L27" s="176">
        <f t="shared" si="6"/>
        <v>52700</v>
      </c>
      <c r="M27" s="176">
        <f t="shared" si="6"/>
        <v>59817</v>
      </c>
      <c r="N27" s="176">
        <f t="shared" si="6"/>
        <v>32836</v>
      </c>
      <c r="O27" s="41">
        <f t="shared" si="4"/>
        <v>685178</v>
      </c>
    </row>
    <row r="28" spans="1:15" s="90" customFormat="1" ht="13.5">
      <c r="A28" s="79" t="s">
        <v>126</v>
      </c>
      <c r="B28" s="37" t="s">
        <v>100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41">
        <f t="shared" si="4"/>
        <v>0</v>
      </c>
    </row>
    <row r="29" spans="1:15" s="3" customFormat="1" ht="13.5">
      <c r="A29" s="79" t="s">
        <v>97</v>
      </c>
      <c r="B29" s="37" t="s">
        <v>105</v>
      </c>
      <c r="C29" s="63">
        <v>1872</v>
      </c>
      <c r="D29" s="63">
        <v>1872</v>
      </c>
      <c r="E29" s="63">
        <v>1872</v>
      </c>
      <c r="F29" s="63">
        <v>1872</v>
      </c>
      <c r="G29" s="63">
        <v>1872</v>
      </c>
      <c r="H29" s="63">
        <v>1872</v>
      </c>
      <c r="I29" s="63">
        <v>1872</v>
      </c>
      <c r="J29" s="63">
        <v>1872</v>
      </c>
      <c r="K29" s="63">
        <v>1872</v>
      </c>
      <c r="L29" s="63">
        <v>1872</v>
      </c>
      <c r="M29" s="63">
        <v>1872</v>
      </c>
      <c r="N29" s="63">
        <v>1872</v>
      </c>
      <c r="O29" s="41">
        <f>AVERAGE(C29:N29)</f>
        <v>1872</v>
      </c>
    </row>
    <row r="30" spans="1:15" s="3" customFormat="1" ht="13.5">
      <c r="A30" s="79" t="s">
        <v>98</v>
      </c>
      <c r="B30" s="37" t="s">
        <v>105</v>
      </c>
      <c r="C30" s="63">
        <v>1778.3999999999999</v>
      </c>
      <c r="D30" s="63">
        <v>1778.3999999999999</v>
      </c>
      <c r="E30" s="63">
        <v>1778.3999999999999</v>
      </c>
      <c r="F30" s="63">
        <v>1778.3999999999999</v>
      </c>
      <c r="G30" s="63">
        <v>1778.3999999999999</v>
      </c>
      <c r="H30" s="63">
        <v>1778.3999999999999</v>
      </c>
      <c r="I30" s="63">
        <v>1778.3999999999999</v>
      </c>
      <c r="J30" s="63">
        <v>1778.3999999999999</v>
      </c>
      <c r="K30" s="63">
        <v>1778.3999999999999</v>
      </c>
      <c r="L30" s="63">
        <v>1778.3999999999999</v>
      </c>
      <c r="M30" s="63">
        <v>1778.3999999999999</v>
      </c>
      <c r="N30" s="63">
        <v>1778.3999999999999</v>
      </c>
      <c r="O30" s="41">
        <f>AVERAGE(C30:N30)</f>
        <v>1778.4000000000003</v>
      </c>
    </row>
    <row r="31" spans="1:15" ht="13.5">
      <c r="A31" s="79" t="s">
        <v>15</v>
      </c>
      <c r="B31" s="37" t="s">
        <v>101</v>
      </c>
      <c r="C31" s="40">
        <f>'[1]Gen_Billing_2010'!B18</f>
        <v>122047</v>
      </c>
      <c r="D31" s="40">
        <f>'[1]Gen_Billing_2010'!C18</f>
        <v>84723</v>
      </c>
      <c r="E31" s="40">
        <f>'[1]Gen_Billing_2010'!D18</f>
        <v>114499</v>
      </c>
      <c r="F31" s="40">
        <f>'[1]Gen_Billing_2010'!E18</f>
        <v>109964</v>
      </c>
      <c r="G31" s="40">
        <f>'[1]Gen_Billing_2010'!F18</f>
        <v>125223</v>
      </c>
      <c r="H31" s="40">
        <f>'[1]Gen_Billing_2010'!G18</f>
        <v>104523</v>
      </c>
      <c r="I31" s="40">
        <f>'[1]Gen_Billing_2010'!H18</f>
        <v>110998</v>
      </c>
      <c r="J31" s="40">
        <f>'[1]Gen_Billing_2010'!I18</f>
        <v>110253</v>
      </c>
      <c r="K31" s="40">
        <f>'[1]Gen_Billing_2010'!J18</f>
        <v>108188</v>
      </c>
      <c r="L31" s="40">
        <f>'[1]Gen_Billing_2010'!K18</f>
        <v>111320</v>
      </c>
      <c r="M31" s="40">
        <f>'[1]Gen_Billing_2010'!L18</f>
        <v>101401</v>
      </c>
      <c r="N31" s="40">
        <f>'[1]Gen_Billing_2010'!M18</f>
        <v>110358</v>
      </c>
      <c r="O31" s="41">
        <f t="shared" si="4"/>
        <v>1313497</v>
      </c>
    </row>
    <row r="32" spans="1:15" ht="13.5">
      <c r="A32" s="79" t="s">
        <v>84</v>
      </c>
      <c r="B32" s="37" t="s">
        <v>101</v>
      </c>
      <c r="C32" s="117">
        <f>C31*0.004</f>
        <v>488.188</v>
      </c>
      <c r="D32" s="117">
        <f>D31*0.004</f>
        <v>338.892</v>
      </c>
      <c r="E32" s="117">
        <f>E31*0.004</f>
        <v>457.99600000000004</v>
      </c>
      <c r="F32" s="117">
        <f>F31*0.004</f>
        <v>439.856</v>
      </c>
      <c r="G32" s="40">
        <v>1220</v>
      </c>
      <c r="H32" s="40">
        <v>417</v>
      </c>
      <c r="I32" s="40">
        <v>550</v>
      </c>
      <c r="J32" s="40">
        <v>668</v>
      </c>
      <c r="K32" s="40">
        <v>569</v>
      </c>
      <c r="L32" s="40">
        <v>613</v>
      </c>
      <c r="M32" s="40">
        <v>697</v>
      </c>
      <c r="N32" s="40">
        <v>739</v>
      </c>
      <c r="O32" s="41">
        <f t="shared" si="4"/>
        <v>7197.932</v>
      </c>
    </row>
    <row r="33" spans="1:15" ht="13.5">
      <c r="A33" s="79" t="s">
        <v>83</v>
      </c>
      <c r="B33" s="37" t="s">
        <v>102</v>
      </c>
      <c r="C33" s="40">
        <f>'[14]Sheet1'!$E2</f>
        <v>3226</v>
      </c>
      <c r="D33" s="40">
        <f>'[14]Sheet1'!$E3</f>
        <v>3230</v>
      </c>
      <c r="E33" s="40">
        <f>'[14]Sheet1'!$E4</f>
        <v>3238</v>
      </c>
      <c r="F33" s="40">
        <f>'[14]Sheet1'!$E5</f>
        <v>3239</v>
      </c>
      <c r="G33" s="40">
        <f>'[14]Sheet1'!$E6</f>
        <v>3239</v>
      </c>
      <c r="H33" s="40">
        <f>'[14]Sheet1'!$E7</f>
        <v>3243</v>
      </c>
      <c r="I33" s="40">
        <f>'[14]Sheet1'!$E8</f>
        <v>3241</v>
      </c>
      <c r="J33" s="40">
        <f>'[14]Sheet1'!$E9</f>
        <v>3165</v>
      </c>
      <c r="K33" s="40">
        <f>'[14]Sheet1'!$E10</f>
        <v>3166</v>
      </c>
      <c r="L33" s="40">
        <f>'[14]Sheet1'!$E11</f>
        <v>3170</v>
      </c>
      <c r="M33" s="40">
        <f>'[14]Sheet1'!$E12</f>
        <v>3166</v>
      </c>
      <c r="N33" s="40">
        <f>'[14]Sheet1'!$E13</f>
        <v>3188</v>
      </c>
      <c r="O33" s="41">
        <f>MAX(C33:N33)</f>
        <v>3243</v>
      </c>
    </row>
    <row r="34" spans="1:15" ht="13.5">
      <c r="A34" s="79" t="s">
        <v>16</v>
      </c>
      <c r="B34" s="37" t="s">
        <v>104</v>
      </c>
      <c r="C34" s="40">
        <f>'[1]Gen_Billing_2010'!B19</f>
        <v>2691</v>
      </c>
      <c r="D34" s="40">
        <f>'[1]Gen_Billing_2010'!C19</f>
        <v>1611</v>
      </c>
      <c r="E34" s="40">
        <f>'[1]Gen_Billing_2010'!D19</f>
        <v>2577</v>
      </c>
      <c r="F34" s="40">
        <f>'[1]Gen_Billing_2010'!E19</f>
        <v>2358</v>
      </c>
      <c r="G34" s="40">
        <f>'[1]Gen_Billing_2010'!F19</f>
        <v>1132</v>
      </c>
      <c r="H34" s="40">
        <f>'[1]Gen_Billing_2010'!G19</f>
        <v>1475</v>
      </c>
      <c r="I34" s="40">
        <f>'[1]Gen_Billing_2010'!H19</f>
        <v>1591</v>
      </c>
      <c r="J34" s="40">
        <f>'[1]Gen_Billing_2010'!I19</f>
        <v>1606</v>
      </c>
      <c r="K34" s="40">
        <f>'[1]Gen_Billing_2010'!J19</f>
        <v>1549</v>
      </c>
      <c r="L34" s="40">
        <f>'[1]Gen_Billing_2010'!K19</f>
        <v>1561</v>
      </c>
      <c r="M34" s="40">
        <f>'[1]Gen_Billing_2010'!L19</f>
        <v>1403</v>
      </c>
      <c r="N34" s="40">
        <f>'[1]Gen_Billing_2010'!M19</f>
        <v>1510</v>
      </c>
      <c r="O34" s="41">
        <f t="shared" si="4"/>
        <v>21064</v>
      </c>
    </row>
    <row r="35" spans="1:15" ht="13.5">
      <c r="A35" s="79" t="s">
        <v>108</v>
      </c>
      <c r="B35" s="37" t="s">
        <v>105</v>
      </c>
      <c r="C35" s="40">
        <f>'[1]Gen_Billing_2010'!B20</f>
        <v>1052</v>
      </c>
      <c r="D35" s="40">
        <f>'[1]Gen_Billing_2010'!C20</f>
        <v>885</v>
      </c>
      <c r="E35" s="40">
        <f>'[1]Gen_Billing_2010'!D20</f>
        <v>887</v>
      </c>
      <c r="F35" s="40">
        <f>'[1]Gen_Billing_2010'!E20</f>
        <v>896</v>
      </c>
      <c r="G35" s="40">
        <f>'[1]Gen_Billing_2010'!F20</f>
        <v>898</v>
      </c>
      <c r="H35" s="40">
        <f>'[1]Gen_Billing_2010'!G20</f>
        <v>902</v>
      </c>
      <c r="I35" s="40">
        <f>'[1]Gen_Billing_2010'!H20</f>
        <v>910</v>
      </c>
      <c r="J35" s="40">
        <f>'[1]Gen_Billing_2010'!I20</f>
        <v>905</v>
      </c>
      <c r="K35" s="40">
        <f>'[1]Gen_Billing_2010'!J20</f>
        <v>915</v>
      </c>
      <c r="L35" s="40">
        <f>'[1]Gen_Billing_2010'!K20</f>
        <v>921</v>
      </c>
      <c r="M35" s="40">
        <f>'[1]Gen_Billing_2010'!L20</f>
        <v>923</v>
      </c>
      <c r="N35" s="40">
        <f>'[1]Gen_Billing_2010'!M20</f>
        <v>934</v>
      </c>
      <c r="O35" s="41">
        <f>MAX(C35:N35)</f>
        <v>1052</v>
      </c>
    </row>
    <row r="36" spans="1:15" ht="13.5">
      <c r="A36" s="79" t="s">
        <v>109</v>
      </c>
      <c r="B36" s="37" t="s">
        <v>105</v>
      </c>
      <c r="C36" s="38">
        <v>422</v>
      </c>
      <c r="D36" s="38">
        <v>268</v>
      </c>
      <c r="E36" s="38">
        <v>418</v>
      </c>
      <c r="F36" s="38">
        <v>412</v>
      </c>
      <c r="G36" s="38">
        <v>410</v>
      </c>
      <c r="H36" s="38">
        <v>402</v>
      </c>
      <c r="I36" s="38">
        <v>406</v>
      </c>
      <c r="J36" s="38">
        <v>404</v>
      </c>
      <c r="K36" s="38">
        <v>408</v>
      </c>
      <c r="L36" s="38">
        <v>412</v>
      </c>
      <c r="M36" s="38">
        <v>405</v>
      </c>
      <c r="N36" s="38">
        <v>408</v>
      </c>
      <c r="O36" s="41">
        <f>MIN(C36:N36)</f>
        <v>268</v>
      </c>
    </row>
    <row r="37" spans="1:15" ht="13.5">
      <c r="A37" s="79" t="s">
        <v>110</v>
      </c>
      <c r="B37" s="37" t="s">
        <v>103</v>
      </c>
      <c r="C37" s="141">
        <f>C22/C31</f>
        <v>3.6136160659418093</v>
      </c>
      <c r="D37" s="141">
        <f aca="true" t="shared" si="7" ref="D37:O37">D22/D31</f>
        <v>3.6437921225641206</v>
      </c>
      <c r="E37" s="141">
        <f t="shared" si="7"/>
        <v>3.616442064996201</v>
      </c>
      <c r="F37" s="141">
        <f t="shared" si="7"/>
        <v>3.5713688116110727</v>
      </c>
      <c r="G37" s="141">
        <f t="shared" si="7"/>
        <v>3.165105451873857</v>
      </c>
      <c r="H37" s="141">
        <f t="shared" si="7"/>
        <v>3.856050821350325</v>
      </c>
      <c r="I37" s="141">
        <f t="shared" si="7"/>
        <v>3.896151282005081</v>
      </c>
      <c r="J37" s="141">
        <f t="shared" si="7"/>
        <v>3.9012725277316718</v>
      </c>
      <c r="K37" s="141">
        <f t="shared" si="7"/>
        <v>3.9112840610788626</v>
      </c>
      <c r="L37" s="141">
        <f t="shared" si="7"/>
        <v>3.8347556593604026</v>
      </c>
      <c r="M37" s="141">
        <f t="shared" si="7"/>
        <v>3.818039269829686</v>
      </c>
      <c r="N37" s="141">
        <f t="shared" si="7"/>
        <v>3.75168995451168</v>
      </c>
      <c r="O37" s="141">
        <f t="shared" si="7"/>
        <v>3.7074679272202373</v>
      </c>
    </row>
    <row r="38" spans="1:15" ht="13.5">
      <c r="A38" s="49"/>
      <c r="B38" s="49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2"/>
    </row>
    <row r="39" spans="1:15" ht="13.5">
      <c r="A39" s="45" t="s">
        <v>42</v>
      </c>
      <c r="B39" s="54" t="s">
        <v>99</v>
      </c>
      <c r="C39" s="55" t="s">
        <v>0</v>
      </c>
      <c r="D39" s="55" t="s">
        <v>1</v>
      </c>
      <c r="E39" s="55" t="s">
        <v>2</v>
      </c>
      <c r="F39" s="55" t="s">
        <v>3</v>
      </c>
      <c r="G39" s="55" t="s">
        <v>4</v>
      </c>
      <c r="H39" s="55" t="s">
        <v>5</v>
      </c>
      <c r="I39" s="56" t="s">
        <v>6</v>
      </c>
      <c r="J39" s="56" t="s">
        <v>7</v>
      </c>
      <c r="K39" s="56" t="s">
        <v>8</v>
      </c>
      <c r="L39" s="56" t="s">
        <v>9</v>
      </c>
      <c r="M39" s="56" t="s">
        <v>10</v>
      </c>
      <c r="N39" s="55" t="s">
        <v>11</v>
      </c>
      <c r="O39" s="56" t="s">
        <v>12</v>
      </c>
    </row>
    <row r="40" spans="1:15" ht="13.5">
      <c r="A40" s="80" t="s">
        <v>13</v>
      </c>
      <c r="B40" s="81" t="s">
        <v>100</v>
      </c>
      <c r="C40" s="48">
        <f>'[1]Gen_Billing_2010'!B24</f>
        <v>125708</v>
      </c>
      <c r="D40" s="48">
        <f>'[1]Gen_Billing_2010'!C24</f>
        <v>94233</v>
      </c>
      <c r="E40" s="48">
        <f>'[1]Gen_Billing_2010'!D24</f>
        <v>126521</v>
      </c>
      <c r="F40" s="48">
        <f>'[1]Gen_Billing_2010'!E24</f>
        <v>120483</v>
      </c>
      <c r="G40" s="48">
        <f>'[1]Gen_Billing_2010'!F24</f>
        <v>127827</v>
      </c>
      <c r="H40" s="48">
        <f>'[1]Gen_Billing_2010'!G24</f>
        <v>121858</v>
      </c>
      <c r="I40" s="48">
        <f>'[1]Gen_Billing_2010'!H24</f>
        <v>125071</v>
      </c>
      <c r="J40" s="48">
        <f>'[1]Gen_Billing_2010'!I24</f>
        <v>123903</v>
      </c>
      <c r="K40" s="48">
        <f>'[1]Gen_Billing_2010'!J24</f>
        <v>121757</v>
      </c>
      <c r="L40" s="48">
        <f>'[1]Gen_Billing_2010'!K24</f>
        <v>129837</v>
      </c>
      <c r="M40" s="48">
        <f>'[1]Gen_Billing_2010'!L24</f>
        <v>121594</v>
      </c>
      <c r="N40" s="48">
        <v>122361</v>
      </c>
      <c r="O40" s="43">
        <f aca="true" t="shared" si="8" ref="O40:O52">SUM(C40:N40)</f>
        <v>1461153</v>
      </c>
    </row>
    <row r="41" spans="1:15" ht="13.5">
      <c r="A41" s="80" t="s">
        <v>106</v>
      </c>
      <c r="B41" s="81" t="s">
        <v>100</v>
      </c>
      <c r="C41" s="48">
        <f>C40-C42</f>
        <v>5084</v>
      </c>
      <c r="D41" s="48">
        <f aca="true" t="shared" si="9" ref="D41:N41">D40-D42</f>
        <v>3453</v>
      </c>
      <c r="E41" s="48">
        <f t="shared" si="9"/>
        <v>5021</v>
      </c>
      <c r="F41" s="48">
        <f t="shared" si="9"/>
        <v>4875</v>
      </c>
      <c r="G41" s="48">
        <f t="shared" si="9"/>
        <v>5787</v>
      </c>
      <c r="H41" s="48">
        <f t="shared" si="9"/>
        <v>5578</v>
      </c>
      <c r="I41" s="48">
        <v>4171</v>
      </c>
      <c r="J41" s="48">
        <f t="shared" si="9"/>
        <v>5283</v>
      </c>
      <c r="K41" s="48">
        <f t="shared" si="9"/>
        <v>4613</v>
      </c>
      <c r="L41" s="48">
        <f t="shared" si="9"/>
        <v>5145</v>
      </c>
      <c r="M41" s="48">
        <f t="shared" si="9"/>
        <v>4906</v>
      </c>
      <c r="N41" s="48">
        <f t="shared" si="9"/>
        <v>2025</v>
      </c>
      <c r="O41" s="43">
        <f t="shared" si="8"/>
        <v>55941</v>
      </c>
    </row>
    <row r="42" spans="1:15" ht="13.5">
      <c r="A42" s="80" t="s">
        <v>14</v>
      </c>
      <c r="B42" s="81" t="s">
        <v>100</v>
      </c>
      <c r="C42" s="48">
        <f>'[1]Gen_Billing_2010'!B26</f>
        <v>120624</v>
      </c>
      <c r="D42" s="48">
        <f>'[1]Gen_Billing_2010'!C26</f>
        <v>90780</v>
      </c>
      <c r="E42" s="48">
        <f>'[1]Gen_Billing_2010'!D26</f>
        <v>121500</v>
      </c>
      <c r="F42" s="48">
        <f>'[1]Gen_Billing_2010'!E26</f>
        <v>115608</v>
      </c>
      <c r="G42" s="48">
        <f>'[1]Gen_Billing_2010'!F26</f>
        <v>122040</v>
      </c>
      <c r="H42" s="48">
        <f>'[1]Gen_Billing_2010'!G26</f>
        <v>116280</v>
      </c>
      <c r="I42" s="48">
        <v>120900</v>
      </c>
      <c r="J42" s="48">
        <v>118620</v>
      </c>
      <c r="K42" s="48">
        <f>'[1]Gen_Billing_2010'!J26</f>
        <v>117144</v>
      </c>
      <c r="L42" s="48">
        <f>'[1]Gen_Billing_2010'!K26</f>
        <v>124692</v>
      </c>
      <c r="M42" s="48">
        <f>'[1]Gen_Billing_2010'!L26</f>
        <v>116688</v>
      </c>
      <c r="N42" s="48">
        <f>'[1]Gen_Billing_2010'!M26</f>
        <v>120336</v>
      </c>
      <c r="O42" s="43">
        <f t="shared" si="8"/>
        <v>1405212</v>
      </c>
    </row>
    <row r="43" spans="1:15" ht="13.5">
      <c r="A43" s="80" t="s">
        <v>107</v>
      </c>
      <c r="B43" s="81" t="s">
        <v>100</v>
      </c>
      <c r="C43" s="48">
        <f>'[1]Gen_Billing_2010'!B27</f>
        <v>96157</v>
      </c>
      <c r="D43" s="48">
        <f>'[1]Gen_Billing_2010'!C27</f>
        <v>81331</v>
      </c>
      <c r="E43" s="48">
        <f>'[1]Gen_Billing_2010'!D27</f>
        <v>123476</v>
      </c>
      <c r="F43" s="48">
        <f>'[1]Gen_Billing_2010'!E27</f>
        <v>92200</v>
      </c>
      <c r="G43" s="48">
        <f>'[1]Gen_Billing_2010'!F27</f>
        <v>100462</v>
      </c>
      <c r="H43" s="48">
        <f>'[1]Gen_Billing_2010'!G27</f>
        <v>102171</v>
      </c>
      <c r="I43" s="48">
        <f>'[1]Gen_Billing_2010'!H27</f>
        <v>111291</v>
      </c>
      <c r="J43" s="48">
        <f>'[1]Gen_Billing_2010'!I27</f>
        <v>98874</v>
      </c>
      <c r="K43" s="48">
        <f>'[16]Sheet1'!$R$11</f>
        <v>113622</v>
      </c>
      <c r="L43" s="48">
        <f>'[16]Sheet1'!$R$12</f>
        <v>99200</v>
      </c>
      <c r="M43" s="48">
        <f>'[16]Sheet1'!$R$13</f>
        <v>103156</v>
      </c>
      <c r="N43" s="48">
        <f>'[16]Sheet1'!$R$14</f>
        <v>116580</v>
      </c>
      <c r="O43" s="43">
        <f t="shared" si="8"/>
        <v>1238520</v>
      </c>
    </row>
    <row r="44" spans="1:15" s="3" customFormat="1" ht="13.5">
      <c r="A44" s="80" t="s">
        <v>124</v>
      </c>
      <c r="B44" s="81" t="s">
        <v>100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3">
        <f t="shared" si="8"/>
        <v>0</v>
      </c>
    </row>
    <row r="45" spans="1:15" s="3" customFormat="1" ht="13.5">
      <c r="A45" s="80" t="s">
        <v>125</v>
      </c>
      <c r="B45" s="81" t="s">
        <v>100</v>
      </c>
      <c r="C45" s="42">
        <f>C42-C43</f>
        <v>24467</v>
      </c>
      <c r="D45" s="42">
        <f aca="true" t="shared" si="10" ref="D45:N45">D42-D43</f>
        <v>9449</v>
      </c>
      <c r="E45" s="42">
        <f t="shared" si="10"/>
        <v>-1976</v>
      </c>
      <c r="F45" s="42">
        <f t="shared" si="10"/>
        <v>23408</v>
      </c>
      <c r="G45" s="42">
        <f t="shared" si="10"/>
        <v>21578</v>
      </c>
      <c r="H45" s="42">
        <f t="shared" si="10"/>
        <v>14109</v>
      </c>
      <c r="I45" s="42">
        <f t="shared" si="10"/>
        <v>9609</v>
      </c>
      <c r="J45" s="42">
        <f t="shared" si="10"/>
        <v>19746</v>
      </c>
      <c r="K45" s="42">
        <f t="shared" si="10"/>
        <v>3522</v>
      </c>
      <c r="L45" s="42">
        <f t="shared" si="10"/>
        <v>25492</v>
      </c>
      <c r="M45" s="42">
        <f t="shared" si="10"/>
        <v>13532</v>
      </c>
      <c r="N45" s="42">
        <f t="shared" si="10"/>
        <v>3756</v>
      </c>
      <c r="O45" s="43">
        <f t="shared" si="8"/>
        <v>166692</v>
      </c>
    </row>
    <row r="46" spans="1:15" s="3" customFormat="1" ht="13.5">
      <c r="A46" s="80" t="s">
        <v>126</v>
      </c>
      <c r="B46" s="81" t="s">
        <v>100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3">
        <f t="shared" si="8"/>
        <v>0</v>
      </c>
    </row>
    <row r="47" spans="1:20" s="3" customFormat="1" ht="13.5">
      <c r="A47" s="80" t="s">
        <v>97</v>
      </c>
      <c r="B47" s="81" t="s">
        <v>105</v>
      </c>
      <c r="C47" s="42">
        <v>372</v>
      </c>
      <c r="D47" s="42">
        <v>372</v>
      </c>
      <c r="E47" s="42">
        <v>372</v>
      </c>
      <c r="F47" s="42">
        <v>372</v>
      </c>
      <c r="G47" s="42">
        <v>372</v>
      </c>
      <c r="H47" s="42">
        <v>372</v>
      </c>
      <c r="I47" s="42">
        <v>372</v>
      </c>
      <c r="J47" s="42">
        <v>372</v>
      </c>
      <c r="K47" s="42">
        <v>372</v>
      </c>
      <c r="L47" s="42">
        <v>372</v>
      </c>
      <c r="M47" s="42">
        <v>372</v>
      </c>
      <c r="N47" s="42">
        <v>372</v>
      </c>
      <c r="O47" s="43">
        <f>AVERAGE(C47:N47)</f>
        <v>372</v>
      </c>
      <c r="P47" s="9"/>
      <c r="Q47" s="11"/>
      <c r="R47" s="11"/>
      <c r="S47" s="11"/>
      <c r="T47" s="12"/>
    </row>
    <row r="48" spans="1:20" s="3" customFormat="1" ht="13.5">
      <c r="A48" s="80" t="s">
        <v>98</v>
      </c>
      <c r="B48" s="81" t="s">
        <v>105</v>
      </c>
      <c r="C48" s="42">
        <v>353.4</v>
      </c>
      <c r="D48" s="42">
        <v>353.4</v>
      </c>
      <c r="E48" s="42">
        <v>353.4</v>
      </c>
      <c r="F48" s="42">
        <v>353.4</v>
      </c>
      <c r="G48" s="42">
        <v>353.4</v>
      </c>
      <c r="H48" s="42">
        <v>353.4</v>
      </c>
      <c r="I48" s="42">
        <v>353.4</v>
      </c>
      <c r="J48" s="42">
        <v>353.4</v>
      </c>
      <c r="K48" s="42">
        <v>353.4</v>
      </c>
      <c r="L48" s="42">
        <v>353.4</v>
      </c>
      <c r="M48" s="42">
        <v>353.4</v>
      </c>
      <c r="N48" s="42">
        <v>353.4</v>
      </c>
      <c r="O48" s="43">
        <f>AVERAGE(C48:N48)</f>
        <v>353.40000000000003</v>
      </c>
      <c r="P48" s="9"/>
      <c r="Q48" s="11"/>
      <c r="R48" s="11"/>
      <c r="S48" s="11"/>
      <c r="T48" s="12"/>
    </row>
    <row r="49" spans="1:15" ht="13.5">
      <c r="A49" s="80" t="s">
        <v>15</v>
      </c>
      <c r="B49" s="81" t="s">
        <v>101</v>
      </c>
      <c r="C49" s="48">
        <f>'[1]Gen_Billing_2010'!B28</f>
        <v>34641</v>
      </c>
      <c r="D49" s="48">
        <f>'[1]Gen_Billing_2010'!C28</f>
        <v>26198</v>
      </c>
      <c r="E49" s="48">
        <f>'[1]Gen_Billing_2010'!D28</f>
        <v>34349</v>
      </c>
      <c r="F49" s="48">
        <f>'[1]Gen_Billing_2010'!E28</f>
        <v>33208</v>
      </c>
      <c r="G49" s="48">
        <f>'[1]Gen_Billing_2010'!F28</f>
        <v>33343</v>
      </c>
      <c r="H49" s="48">
        <f>'[1]Gen_Billing_2010'!G28</f>
        <v>32202</v>
      </c>
      <c r="I49" s="48">
        <f>'[1]Gen_Billing_2010'!H28</f>
        <v>34029</v>
      </c>
      <c r="J49" s="48">
        <f>'[1]Gen_Billing_2010'!I28</f>
        <v>32348</v>
      </c>
      <c r="K49" s="48">
        <f>'[1]Gen_Billing_2010'!J28</f>
        <v>33167</v>
      </c>
      <c r="L49" s="48">
        <f>'[1]Gen_Billing_2010'!K28</f>
        <v>34775</v>
      </c>
      <c r="M49" s="48">
        <f>'[1]Gen_Billing_2010'!L28</f>
        <v>32889</v>
      </c>
      <c r="N49" s="48">
        <f>'[1]Gen_Billing_2010'!M28</f>
        <v>34101</v>
      </c>
      <c r="O49" s="43">
        <f t="shared" si="8"/>
        <v>395250</v>
      </c>
    </row>
    <row r="50" spans="1:17" s="3" customFormat="1" ht="13.5">
      <c r="A50" s="80" t="s">
        <v>84</v>
      </c>
      <c r="B50" s="81" t="s">
        <v>101</v>
      </c>
      <c r="C50" s="114">
        <v>180.1501321435676</v>
      </c>
      <c r="D50" s="114">
        <v>198.6929331233731</v>
      </c>
      <c r="E50" s="114">
        <v>218.41320957899595</v>
      </c>
      <c r="F50" s="114">
        <v>155.45728967688126</v>
      </c>
      <c r="G50" s="82">
        <v>216</v>
      </c>
      <c r="H50" s="82">
        <v>164</v>
      </c>
      <c r="I50" s="82">
        <v>153</v>
      </c>
      <c r="J50" s="82">
        <v>195</v>
      </c>
      <c r="K50" s="82">
        <v>176</v>
      </c>
      <c r="L50" s="82">
        <v>179</v>
      </c>
      <c r="M50" s="82">
        <v>224</v>
      </c>
      <c r="N50" s="82">
        <v>156</v>
      </c>
      <c r="O50" s="43">
        <f t="shared" si="8"/>
        <v>2215.713564522818</v>
      </c>
      <c r="P50" s="9"/>
      <c r="Q50" s="11"/>
    </row>
    <row r="51" spans="1:15" ht="13.5">
      <c r="A51" s="80" t="s">
        <v>83</v>
      </c>
      <c r="B51" s="81" t="s">
        <v>102</v>
      </c>
      <c r="C51" s="48">
        <f>'[14]Sheet1'!$F$2</f>
        <v>1010</v>
      </c>
      <c r="D51" s="48">
        <f>'[14]Sheet1'!$F$3</f>
        <v>1010</v>
      </c>
      <c r="E51" s="48">
        <f>'[14]Sheet1'!$F$4</f>
        <v>1012</v>
      </c>
      <c r="F51" s="48">
        <f>'[14]Sheet1'!$F$5</f>
        <v>1012</v>
      </c>
      <c r="G51" s="48">
        <f>'[14]Sheet1'!$F$6</f>
        <v>1013</v>
      </c>
      <c r="H51" s="48">
        <f>'[14]Sheet1'!$F$7</f>
        <v>1016</v>
      </c>
      <c r="I51" s="48">
        <f>'[14]Sheet1'!$F$8</f>
        <v>1017</v>
      </c>
      <c r="J51" s="48">
        <f>'[14]Sheet1'!$F$9</f>
        <v>967</v>
      </c>
      <c r="K51" s="48">
        <f>'[14]Sheet1'!$F$10</f>
        <v>967</v>
      </c>
      <c r="L51" s="48">
        <f>'[14]Sheet1'!$F$11</f>
        <v>973</v>
      </c>
      <c r="M51" s="48">
        <f>'[14]Sheet1'!$F$12</f>
        <v>967</v>
      </c>
      <c r="N51" s="48">
        <f>'[14]Sheet1'!$F$13</f>
        <v>979</v>
      </c>
      <c r="O51" s="43">
        <f>MAX(C51:N51)</f>
        <v>1017</v>
      </c>
    </row>
    <row r="52" spans="1:15" ht="13.5">
      <c r="A52" s="80" t="s">
        <v>16</v>
      </c>
      <c r="B52" s="81" t="s">
        <v>104</v>
      </c>
      <c r="C52" s="48">
        <f>'[1]Gen_Billing_2010'!B29</f>
        <v>1089</v>
      </c>
      <c r="D52" s="48">
        <f>'[1]Gen_Billing_2010'!C29</f>
        <v>1141</v>
      </c>
      <c r="E52" s="48">
        <f>'[1]Gen_Billing_2010'!D29</f>
        <v>1274</v>
      </c>
      <c r="F52" s="48">
        <f>'[1]Gen_Billing_2010'!E29</f>
        <v>1123</v>
      </c>
      <c r="G52" s="48">
        <f>'[1]Gen_Billing_2010'!F29</f>
        <v>1277</v>
      </c>
      <c r="H52" s="48">
        <v>1189.8999999999996</v>
      </c>
      <c r="I52" s="48">
        <v>1180.300000000003</v>
      </c>
      <c r="J52" s="48">
        <v>1183.9000000000015</v>
      </c>
      <c r="K52" s="48">
        <v>1175.2999999999975</v>
      </c>
      <c r="L52" s="48">
        <v>1321.2000000000062</v>
      </c>
      <c r="M52" s="48">
        <v>1230.3999999999887</v>
      </c>
      <c r="N52" s="48">
        <f>'[1]Gen_Billing_2010'!M29</f>
        <v>1187</v>
      </c>
      <c r="O52" s="43">
        <f t="shared" si="8"/>
        <v>14371.999999999996</v>
      </c>
    </row>
    <row r="53" spans="1:15" ht="13.5">
      <c r="A53" s="80" t="s">
        <v>108</v>
      </c>
      <c r="B53" s="81" t="s">
        <v>105</v>
      </c>
      <c r="C53" s="48">
        <f>'[1]Gen_Billing_2010'!B30</f>
        <v>285</v>
      </c>
      <c r="D53" s="48">
        <f>'[1]Gen_Billing_2010'!C30</f>
        <v>270</v>
      </c>
      <c r="E53" s="48">
        <f>'[1]Gen_Billing_2010'!D30</f>
        <v>270</v>
      </c>
      <c r="F53" s="48">
        <f>'[1]Gen_Billing_2010'!E30</f>
        <v>278</v>
      </c>
      <c r="G53" s="48">
        <f>'[1]Gen_Billing_2010'!F30</f>
        <v>278</v>
      </c>
      <c r="H53" s="48">
        <f>'[1]Gen_Billing_2010'!G30</f>
        <v>285</v>
      </c>
      <c r="I53" s="48">
        <f>'[1]Gen_Billing_2010'!H30</f>
        <v>287</v>
      </c>
      <c r="J53" s="48">
        <f>'[1]Gen_Billing_2010'!I30</f>
        <v>285</v>
      </c>
      <c r="K53" s="48">
        <f>'[1]Gen_Billing_2010'!J30</f>
        <v>298</v>
      </c>
      <c r="L53" s="48">
        <f>'[1]Gen_Billing_2010'!K30</f>
        <v>295</v>
      </c>
      <c r="M53" s="48">
        <f>'[1]Gen_Billing_2010'!L30</f>
        <v>282</v>
      </c>
      <c r="N53" s="48">
        <f>'[1]Gen_Billing_2010'!M30</f>
        <v>281</v>
      </c>
      <c r="O53" s="43">
        <f>MAX(C53:N53)</f>
        <v>298</v>
      </c>
    </row>
    <row r="54" spans="1:15" ht="13.5">
      <c r="A54" s="80" t="s">
        <v>109</v>
      </c>
      <c r="B54" s="81" t="s">
        <v>105</v>
      </c>
      <c r="C54" s="89">
        <v>109</v>
      </c>
      <c r="D54" s="89">
        <v>102</v>
      </c>
      <c r="E54" s="89">
        <v>102</v>
      </c>
      <c r="F54" s="89">
        <v>115</v>
      </c>
      <c r="G54" s="89">
        <v>115</v>
      </c>
      <c r="H54" s="89">
        <v>118</v>
      </c>
      <c r="I54" s="89">
        <v>120</v>
      </c>
      <c r="J54" s="89">
        <v>118</v>
      </c>
      <c r="K54" s="89">
        <v>124</v>
      </c>
      <c r="L54" s="89">
        <v>128</v>
      </c>
      <c r="M54" s="89">
        <v>111</v>
      </c>
      <c r="N54" s="89">
        <v>115</v>
      </c>
      <c r="O54" s="43">
        <f>MIN(C54:N54)</f>
        <v>102</v>
      </c>
    </row>
    <row r="55" spans="1:17" s="3" customFormat="1" ht="13.5">
      <c r="A55" s="80" t="s">
        <v>110</v>
      </c>
      <c r="B55" s="81" t="s">
        <v>103</v>
      </c>
      <c r="C55" s="137">
        <f>C40/C49</f>
        <v>3.6288790739297365</v>
      </c>
      <c r="D55" s="137">
        <f aca="true" t="shared" si="11" ref="D55:N55">D40/D49</f>
        <v>3.596953965951599</v>
      </c>
      <c r="E55" s="137">
        <f t="shared" si="11"/>
        <v>3.683396896561763</v>
      </c>
      <c r="F55" s="137">
        <f t="shared" si="11"/>
        <v>3.628131775475789</v>
      </c>
      <c r="G55" s="137">
        <f t="shared" si="11"/>
        <v>3.833698227514021</v>
      </c>
      <c r="H55" s="137">
        <f t="shared" si="11"/>
        <v>3.7841748959691945</v>
      </c>
      <c r="I55" s="137">
        <f t="shared" si="11"/>
        <v>3.675423903141438</v>
      </c>
      <c r="J55" s="137">
        <f t="shared" si="11"/>
        <v>3.83031408433288</v>
      </c>
      <c r="K55" s="137">
        <f t="shared" si="11"/>
        <v>3.6710284318750563</v>
      </c>
      <c r="L55" s="137">
        <f t="shared" si="11"/>
        <v>3.733630481667865</v>
      </c>
      <c r="M55" s="137">
        <f t="shared" si="11"/>
        <v>3.69710237465414</v>
      </c>
      <c r="N55" s="137">
        <f t="shared" si="11"/>
        <v>3.5881938946071963</v>
      </c>
      <c r="O55" s="137">
        <f>O40/O49</f>
        <v>3.6967817836812142</v>
      </c>
      <c r="P55" s="9"/>
      <c r="Q55" s="11"/>
    </row>
    <row r="56" spans="1:15" ht="13.5">
      <c r="A56" s="49"/>
      <c r="B56" s="49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162"/>
      <c r="O56" s="32"/>
    </row>
    <row r="57" spans="1:15" ht="13.5">
      <c r="A57" s="33" t="s">
        <v>41</v>
      </c>
      <c r="B57" s="62" t="s">
        <v>99</v>
      </c>
      <c r="C57" s="35" t="s">
        <v>0</v>
      </c>
      <c r="D57" s="35" t="s">
        <v>1</v>
      </c>
      <c r="E57" s="35" t="s">
        <v>2</v>
      </c>
      <c r="F57" s="35" t="s">
        <v>3</v>
      </c>
      <c r="G57" s="35" t="s">
        <v>4</v>
      </c>
      <c r="H57" s="35" t="s">
        <v>5</v>
      </c>
      <c r="I57" s="36" t="s">
        <v>6</v>
      </c>
      <c r="J57" s="36" t="s">
        <v>7</v>
      </c>
      <c r="K57" s="36" t="s">
        <v>8</v>
      </c>
      <c r="L57" s="36" t="s">
        <v>9</v>
      </c>
      <c r="M57" s="36" t="s">
        <v>10</v>
      </c>
      <c r="N57" s="35" t="s">
        <v>11</v>
      </c>
      <c r="O57" s="36" t="s">
        <v>12</v>
      </c>
    </row>
    <row r="58" spans="1:15" ht="13.5">
      <c r="A58" s="79" t="s">
        <v>13</v>
      </c>
      <c r="B58" s="37" t="s">
        <v>100</v>
      </c>
      <c r="C58" s="38">
        <f>'[5]Gross Gen'!$G$60</f>
        <v>95784</v>
      </c>
      <c r="D58" s="38">
        <f>'[5]Gross Gen'!G61</f>
        <v>70483</v>
      </c>
      <c r="E58" s="38">
        <f>'[5]Gross Gen'!G62</f>
        <v>90385</v>
      </c>
      <c r="F58" s="38">
        <f>'[5]Gross Gen'!G63</f>
        <v>89647</v>
      </c>
      <c r="G58" s="38">
        <f>'[5]Gross Gen'!$G$64</f>
        <v>90455</v>
      </c>
      <c r="H58" s="38">
        <f>'[5]Gross Gen'!$G$65</f>
        <v>83800</v>
      </c>
      <c r="I58" s="38">
        <f>'[5]Gross Gen'!$I$54</f>
        <v>89272</v>
      </c>
      <c r="J58" s="38">
        <f>'[5]Gross Gen'!I55</f>
        <v>90924</v>
      </c>
      <c r="K58" s="38">
        <f>'[5]Gross Gen'!I56</f>
        <v>85463</v>
      </c>
      <c r="L58" s="38">
        <f>'[5]Gross Gen'!I57</f>
        <v>91745</v>
      </c>
      <c r="M58" s="38">
        <f>'[5]Gross Gen'!I58</f>
        <v>88944</v>
      </c>
      <c r="N58" s="38">
        <f>'[5]Gross Gen'!I59</f>
        <v>97037</v>
      </c>
      <c r="O58" s="41">
        <f aca="true" t="shared" si="12" ref="O58:O70">SUM(C58:N58)</f>
        <v>1063939</v>
      </c>
    </row>
    <row r="59" spans="1:15" ht="13.5">
      <c r="A59" s="79" t="s">
        <v>106</v>
      </c>
      <c r="B59" s="37" t="s">
        <v>100</v>
      </c>
      <c r="C59" s="38">
        <f>C58-C60</f>
        <v>3768</v>
      </c>
      <c r="D59" s="38">
        <f aca="true" t="shared" si="13" ref="D59:N59">D58-D60</f>
        <v>2779</v>
      </c>
      <c r="E59" s="38">
        <f t="shared" si="13"/>
        <v>4105</v>
      </c>
      <c r="F59" s="38">
        <f t="shared" si="13"/>
        <v>3691</v>
      </c>
      <c r="G59" s="38">
        <f t="shared" si="13"/>
        <v>-7741</v>
      </c>
      <c r="H59" s="38">
        <f t="shared" si="13"/>
        <v>2596</v>
      </c>
      <c r="I59" s="38">
        <f t="shared" si="13"/>
        <v>772</v>
      </c>
      <c r="J59" s="38">
        <f t="shared" si="13"/>
        <v>3444</v>
      </c>
      <c r="K59" s="38">
        <f t="shared" si="13"/>
        <v>3299</v>
      </c>
      <c r="L59" s="38">
        <f t="shared" si="13"/>
        <v>3077</v>
      </c>
      <c r="M59" s="38">
        <f t="shared" si="13"/>
        <v>3842</v>
      </c>
      <c r="N59" s="38">
        <f t="shared" si="13"/>
        <v>3161</v>
      </c>
      <c r="O59" s="41">
        <f t="shared" si="12"/>
        <v>26793</v>
      </c>
    </row>
    <row r="60" spans="1:15" ht="13.5">
      <c r="A60" s="79" t="s">
        <v>14</v>
      </c>
      <c r="B60" s="37" t="s">
        <v>100</v>
      </c>
      <c r="C60" s="38">
        <f>'[5]Gen-cust'!$G$55</f>
        <v>92016</v>
      </c>
      <c r="D60" s="38">
        <f>'[5]Gen-cust'!G56</f>
        <v>67704</v>
      </c>
      <c r="E60" s="38">
        <f>'[5]Gen-cust'!G57</f>
        <v>86280</v>
      </c>
      <c r="F60" s="38">
        <f>'[5]Gen-cust'!G58</f>
        <v>85956</v>
      </c>
      <c r="G60" s="38">
        <f>'[5]Gen-cust'!G59</f>
        <v>98196</v>
      </c>
      <c r="H60" s="38">
        <f>'[5]Gen-cust'!$G$60</f>
        <v>81204</v>
      </c>
      <c r="I60" s="171">
        <f>'[5]Gen-cust'!$I$49</f>
        <v>88500</v>
      </c>
      <c r="J60" s="82">
        <f>'[5]Gen-cust'!I50</f>
        <v>87480</v>
      </c>
      <c r="K60" s="82">
        <f>'[5]Gen-cust'!I51</f>
        <v>82164</v>
      </c>
      <c r="L60" s="82">
        <f>'[5]Gen-cust'!I52</f>
        <v>88668</v>
      </c>
      <c r="M60" s="82">
        <f>'[5]Gen-cust'!I53</f>
        <v>85102</v>
      </c>
      <c r="N60" s="82">
        <f>'[5]Gen-cust'!I54</f>
        <v>93876</v>
      </c>
      <c r="O60" s="41">
        <f t="shared" si="12"/>
        <v>1037146</v>
      </c>
    </row>
    <row r="61" spans="1:15" ht="13.5">
      <c r="A61" s="79" t="s">
        <v>107</v>
      </c>
      <c r="B61" s="37" t="s">
        <v>100</v>
      </c>
      <c r="C61" s="38">
        <f>'[5]Billed'!$G$57</f>
        <v>67797</v>
      </c>
      <c r="D61" s="38">
        <f>'[5]Billed'!G58</f>
        <v>55421</v>
      </c>
      <c r="E61" s="38">
        <f>'[5]Billed'!G59</f>
        <v>71931</v>
      </c>
      <c r="F61" s="38">
        <f>'[5]Billed'!G60</f>
        <v>72432</v>
      </c>
      <c r="G61" s="38">
        <f>'[5]Billed'!G61</f>
        <v>65334</v>
      </c>
      <c r="H61" s="38">
        <f>'[5]Billed'!$G$62</f>
        <v>65545</v>
      </c>
      <c r="I61" s="171">
        <f>'[5]Billed'!$I$51</f>
        <v>73783</v>
      </c>
      <c r="J61" s="44">
        <f>'[5]Billed'!I52</f>
        <v>67657</v>
      </c>
      <c r="K61" s="44">
        <f>'[5]Billed'!I53</f>
        <v>66977</v>
      </c>
      <c r="L61" s="44">
        <f>'[5]Billed'!I54</f>
        <v>69975</v>
      </c>
      <c r="M61" s="44">
        <f>'[5]Billed'!I55</f>
        <v>69974</v>
      </c>
      <c r="N61" s="44">
        <f>'[5]Billed'!I56</f>
        <v>79614</v>
      </c>
      <c r="O61" s="41">
        <f t="shared" si="12"/>
        <v>826440</v>
      </c>
    </row>
    <row r="62" spans="1:15" s="90" customFormat="1" ht="13.5">
      <c r="A62" s="79" t="s">
        <v>124</v>
      </c>
      <c r="B62" s="37" t="s">
        <v>100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41">
        <f t="shared" si="12"/>
        <v>0</v>
      </c>
    </row>
    <row r="63" spans="1:15" s="90" customFormat="1" ht="13.5">
      <c r="A63" s="79" t="s">
        <v>125</v>
      </c>
      <c r="B63" s="37" t="s">
        <v>100</v>
      </c>
      <c r="C63" s="176">
        <f>C60-C61</f>
        <v>24219</v>
      </c>
      <c r="D63" s="176">
        <f aca="true" t="shared" si="14" ref="D63:N63">D60-D61</f>
        <v>12283</v>
      </c>
      <c r="E63" s="176">
        <f t="shared" si="14"/>
        <v>14349</v>
      </c>
      <c r="F63" s="176">
        <f t="shared" si="14"/>
        <v>13524</v>
      </c>
      <c r="G63" s="176">
        <f t="shared" si="14"/>
        <v>32862</v>
      </c>
      <c r="H63" s="176">
        <f t="shared" si="14"/>
        <v>15659</v>
      </c>
      <c r="I63" s="176">
        <f t="shared" si="14"/>
        <v>14717</v>
      </c>
      <c r="J63" s="176">
        <f t="shared" si="14"/>
        <v>19823</v>
      </c>
      <c r="K63" s="176">
        <f t="shared" si="14"/>
        <v>15187</v>
      </c>
      <c r="L63" s="176">
        <f t="shared" si="14"/>
        <v>18693</v>
      </c>
      <c r="M63" s="176">
        <f t="shared" si="14"/>
        <v>15128</v>
      </c>
      <c r="N63" s="176">
        <f t="shared" si="14"/>
        <v>14262</v>
      </c>
      <c r="O63" s="41">
        <f t="shared" si="12"/>
        <v>210706</v>
      </c>
    </row>
    <row r="64" spans="1:15" s="90" customFormat="1" ht="13.5">
      <c r="A64" s="79" t="s">
        <v>126</v>
      </c>
      <c r="B64" s="37" t="s">
        <v>100</v>
      </c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41">
        <f t="shared" si="12"/>
        <v>0</v>
      </c>
    </row>
    <row r="65" spans="1:15" s="3" customFormat="1" ht="13.5">
      <c r="A65" s="79" t="s">
        <v>97</v>
      </c>
      <c r="B65" s="37" t="s">
        <v>105</v>
      </c>
      <c r="C65" s="42">
        <v>187</v>
      </c>
      <c r="D65" s="42">
        <v>187</v>
      </c>
      <c r="E65" s="42">
        <v>187</v>
      </c>
      <c r="F65" s="42">
        <v>187</v>
      </c>
      <c r="G65" s="42">
        <v>187</v>
      </c>
      <c r="H65" s="42">
        <v>187</v>
      </c>
      <c r="I65" s="42">
        <v>187</v>
      </c>
      <c r="J65" s="42">
        <v>187</v>
      </c>
      <c r="K65" s="42">
        <v>187</v>
      </c>
      <c r="L65" s="42">
        <v>187</v>
      </c>
      <c r="M65" s="42">
        <v>187</v>
      </c>
      <c r="N65" s="42">
        <v>187</v>
      </c>
      <c r="O65" s="41">
        <f>AVERAGE(C65:N65)</f>
        <v>187</v>
      </c>
    </row>
    <row r="66" spans="1:15" s="3" customFormat="1" ht="13.5">
      <c r="A66" s="79" t="s">
        <v>98</v>
      </c>
      <c r="B66" s="37" t="s">
        <v>105</v>
      </c>
      <c r="C66" s="42">
        <v>159</v>
      </c>
      <c r="D66" s="42">
        <v>159</v>
      </c>
      <c r="E66" s="42">
        <v>159</v>
      </c>
      <c r="F66" s="42">
        <v>159</v>
      </c>
      <c r="G66" s="42">
        <v>159</v>
      </c>
      <c r="H66" s="42">
        <v>159</v>
      </c>
      <c r="I66" s="42">
        <v>159</v>
      </c>
      <c r="J66" s="42">
        <v>159</v>
      </c>
      <c r="K66" s="42">
        <v>159</v>
      </c>
      <c r="L66" s="42">
        <v>159</v>
      </c>
      <c r="M66" s="42">
        <v>159</v>
      </c>
      <c r="N66" s="42">
        <v>159</v>
      </c>
      <c r="O66" s="41">
        <f>AVERAGE(C66:N66)</f>
        <v>159</v>
      </c>
    </row>
    <row r="67" spans="1:15" ht="13.5">
      <c r="A67" s="79" t="s">
        <v>15</v>
      </c>
      <c r="B67" s="37" t="s">
        <v>101</v>
      </c>
      <c r="C67" s="38">
        <f>'[1]Gen_Billing_2010'!B38</f>
        <v>26993</v>
      </c>
      <c r="D67" s="38">
        <f>'[1]Gen_Billing_2010'!C38</f>
        <v>18960</v>
      </c>
      <c r="E67" s="38">
        <f>'[1]Gen_Billing_2010'!D38</f>
        <v>24329</v>
      </c>
      <c r="F67" s="38">
        <f>'[1]Gen_Billing_2010'!E38</f>
        <v>24098</v>
      </c>
      <c r="G67" s="38">
        <f>'[1]Gen_Billing_2010'!F38</f>
        <v>27400</v>
      </c>
      <c r="H67" s="38">
        <f>'[1]Gen_Billing_2010'!G38</f>
        <v>21940</v>
      </c>
      <c r="I67" s="38">
        <f>'[1]Gen_Billing_2010'!H38</f>
        <v>24050</v>
      </c>
      <c r="J67" s="38">
        <f>'[1]Gen_Billing_2010'!I38</f>
        <v>24380</v>
      </c>
      <c r="K67" s="38">
        <f>'[1]Gen_Billing_2010'!J38</f>
        <v>23509</v>
      </c>
      <c r="L67" s="38">
        <f>'[1]Gen_Billing_2010'!K38</f>
        <v>25654</v>
      </c>
      <c r="M67" s="38">
        <f>'[1]Gen_Billing_2010'!L38</f>
        <v>24584</v>
      </c>
      <c r="N67" s="38">
        <f>'[1]Gen_Billing_2010'!M38</f>
        <v>27643</v>
      </c>
      <c r="O67" s="41">
        <f t="shared" si="12"/>
        <v>293540</v>
      </c>
    </row>
    <row r="68" spans="1:15" ht="13.5">
      <c r="A68" s="79" t="s">
        <v>84</v>
      </c>
      <c r="B68" s="37" t="s">
        <v>101</v>
      </c>
      <c r="C68" s="117">
        <v>202.23462145110412</v>
      </c>
      <c r="D68" s="117">
        <v>145.56293185205257</v>
      </c>
      <c r="E68" s="117">
        <v>141.6793448589627</v>
      </c>
      <c r="F68" s="117">
        <v>151.15571585384976</v>
      </c>
      <c r="G68" s="40">
        <v>200</v>
      </c>
      <c r="H68" s="40">
        <v>200</v>
      </c>
      <c r="I68" s="40">
        <v>150</v>
      </c>
      <c r="J68" s="40">
        <v>160</v>
      </c>
      <c r="K68" s="40">
        <v>160</v>
      </c>
      <c r="L68" s="40">
        <v>350</v>
      </c>
      <c r="M68" s="40">
        <v>180</v>
      </c>
      <c r="N68" s="40">
        <v>200</v>
      </c>
      <c r="O68" s="41">
        <f t="shared" si="12"/>
        <v>2240.632614015969</v>
      </c>
    </row>
    <row r="69" spans="1:15" ht="13.5">
      <c r="A69" s="79" t="s">
        <v>83</v>
      </c>
      <c r="B69" s="37" t="s">
        <v>102</v>
      </c>
      <c r="C69" s="38">
        <f>'[14]Sheet1'!$G2</f>
        <v>1071</v>
      </c>
      <c r="D69" s="38">
        <f>'[14]Sheet1'!$G3</f>
        <v>1071</v>
      </c>
      <c r="E69" s="38">
        <f>'[14]Sheet1'!$G4</f>
        <v>1071</v>
      </c>
      <c r="F69" s="38">
        <f>'[14]Sheet1'!$G5</f>
        <v>1071</v>
      </c>
      <c r="G69" s="38">
        <f>'[14]Sheet1'!$G6</f>
        <v>1073</v>
      </c>
      <c r="H69" s="38">
        <f>'[14]Sheet1'!$G7</f>
        <v>1073</v>
      </c>
      <c r="I69" s="38">
        <f>'[14]Sheet1'!$G8</f>
        <v>1073</v>
      </c>
      <c r="J69" s="38">
        <f>'[14]Sheet1'!$G9</f>
        <v>1020</v>
      </c>
      <c r="K69" s="38">
        <f>'[14]Sheet1'!$G10</f>
        <v>1021</v>
      </c>
      <c r="L69" s="38">
        <f>'[14]Sheet1'!$G11</f>
        <v>1024</v>
      </c>
      <c r="M69" s="38">
        <f>'[14]Sheet1'!$G12</f>
        <v>1022</v>
      </c>
      <c r="N69" s="38">
        <f>'[14]Sheet1'!$G13</f>
        <v>1025</v>
      </c>
      <c r="O69" s="41">
        <f>MAX(C69:N69)</f>
        <v>1073</v>
      </c>
    </row>
    <row r="70" spans="1:15" ht="13.5">
      <c r="A70" s="79" t="s">
        <v>16</v>
      </c>
      <c r="B70" s="37" t="s">
        <v>104</v>
      </c>
      <c r="C70" s="38">
        <f>'[1]Gen_Billing_2010'!B39</f>
        <v>928</v>
      </c>
      <c r="D70" s="38">
        <f>'[1]Gen_Billing_2010'!C39</f>
        <v>754</v>
      </c>
      <c r="E70" s="38">
        <f>'[1]Gen_Billing_2010'!D39</f>
        <v>869</v>
      </c>
      <c r="F70" s="38">
        <f>'[1]Gen_Billing_2010'!E39</f>
        <v>1252</v>
      </c>
      <c r="G70" s="38">
        <f>'[1]Gen_Billing_2010'!F39</f>
        <v>713</v>
      </c>
      <c r="H70" s="38">
        <f>'[1]Gen_Billing_2010'!G39</f>
        <v>696</v>
      </c>
      <c r="I70" s="38">
        <f>'[1]Gen_Billing_2010'!H39</f>
        <v>891</v>
      </c>
      <c r="J70" s="38">
        <f>'[1]Gen_Billing_2010'!I39</f>
        <v>891</v>
      </c>
      <c r="K70" s="38">
        <f>'[1]Gen_Billing_2010'!J39</f>
        <v>860</v>
      </c>
      <c r="L70" s="38">
        <f>'[1]Gen_Billing_2010'!K39</f>
        <v>917</v>
      </c>
      <c r="M70" s="38">
        <f>'[1]Gen_Billing_2010'!L39</f>
        <v>892</v>
      </c>
      <c r="N70" s="38">
        <f>'[1]Gen_Billing_2010'!M39</f>
        <v>945</v>
      </c>
      <c r="O70" s="41">
        <f t="shared" si="12"/>
        <v>10608</v>
      </c>
    </row>
    <row r="71" spans="1:15" ht="13.5">
      <c r="A71" s="79" t="s">
        <v>108</v>
      </c>
      <c r="B71" s="37" t="s">
        <v>105</v>
      </c>
      <c r="C71" s="38">
        <f>'[1]Gen_Billing_2010'!B40</f>
        <v>275</v>
      </c>
      <c r="D71" s="38">
        <f>'[1]Gen_Billing_2010'!C40</f>
        <v>265</v>
      </c>
      <c r="E71" s="38">
        <f>'[1]Gen_Billing_2010'!D40</f>
        <v>270</v>
      </c>
      <c r="F71" s="38">
        <f>'[1]Gen_Billing_2010'!E40</f>
        <v>270</v>
      </c>
      <c r="G71" s="38">
        <f>'[1]Gen_Billing_2010'!F40</f>
        <v>270</v>
      </c>
      <c r="H71" s="38">
        <f>'[1]Gen_Billing_2010'!G40</f>
        <v>270</v>
      </c>
      <c r="I71" s="38">
        <f>'[1]Gen_Billing_2010'!H40</f>
        <v>265</v>
      </c>
      <c r="J71" s="38">
        <f>'[1]Gen_Billing_2010'!I40</f>
        <v>275</v>
      </c>
      <c r="K71" s="38">
        <f>'[1]Gen_Billing_2010'!J40</f>
        <v>265</v>
      </c>
      <c r="L71" s="38">
        <f>'[1]Gen_Billing_2010'!K40</f>
        <v>275</v>
      </c>
      <c r="M71" s="38">
        <f>'[1]Gen_Billing_2010'!L40</f>
        <v>275</v>
      </c>
      <c r="N71" s="38">
        <f>'[1]Gen_Billing_2010'!M40</f>
        <v>275</v>
      </c>
      <c r="O71" s="41">
        <f>MAX(C71:N71)</f>
        <v>275</v>
      </c>
    </row>
    <row r="72" spans="1:15" ht="13.5">
      <c r="A72" s="79" t="s">
        <v>109</v>
      </c>
      <c r="B72" s="37" t="s">
        <v>105</v>
      </c>
      <c r="C72" s="64">
        <v>98</v>
      </c>
      <c r="D72" s="64">
        <v>28</v>
      </c>
      <c r="E72" s="64">
        <v>98</v>
      </c>
      <c r="F72" s="64">
        <v>100</v>
      </c>
      <c r="G72" s="64">
        <v>68</v>
      </c>
      <c r="H72" s="64">
        <v>96</v>
      </c>
      <c r="I72" s="64">
        <v>83</v>
      </c>
      <c r="J72" s="64">
        <v>100</v>
      </c>
      <c r="K72" s="64">
        <v>88</v>
      </c>
      <c r="L72" s="64">
        <v>100</v>
      </c>
      <c r="M72" s="64">
        <v>112</v>
      </c>
      <c r="N72" s="64">
        <v>128</v>
      </c>
      <c r="O72" s="41">
        <f>MIN(C72:N72)</f>
        <v>28</v>
      </c>
    </row>
    <row r="73" spans="1:15" ht="13.5">
      <c r="A73" s="79" t="s">
        <v>110</v>
      </c>
      <c r="B73" s="37" t="s">
        <v>103</v>
      </c>
      <c r="C73" s="141">
        <f>C58/C67</f>
        <v>3.5484755306931426</v>
      </c>
      <c r="D73" s="141">
        <f aca="true" t="shared" si="15" ref="D73:O73">D58/D67</f>
        <v>3.717457805907173</v>
      </c>
      <c r="E73" s="141">
        <f t="shared" si="15"/>
        <v>3.7151136503760944</v>
      </c>
      <c r="F73" s="141">
        <f t="shared" si="15"/>
        <v>3.7201012532160345</v>
      </c>
      <c r="G73" s="141">
        <f t="shared" si="15"/>
        <v>3.3012773722627737</v>
      </c>
      <c r="H73" s="141">
        <f t="shared" si="15"/>
        <v>3.81950774840474</v>
      </c>
      <c r="I73" s="141">
        <f t="shared" si="15"/>
        <v>3.711933471933472</v>
      </c>
      <c r="J73" s="141">
        <f t="shared" si="15"/>
        <v>3.729450369155045</v>
      </c>
      <c r="K73" s="141">
        <f t="shared" si="15"/>
        <v>3.6353311497724277</v>
      </c>
      <c r="L73" s="141">
        <f t="shared" si="15"/>
        <v>3.5762454198175724</v>
      </c>
      <c r="M73" s="141">
        <f t="shared" si="15"/>
        <v>3.6179629027009437</v>
      </c>
      <c r="N73" s="141">
        <f t="shared" si="15"/>
        <v>3.510364287523062</v>
      </c>
      <c r="O73" s="141">
        <f t="shared" si="15"/>
        <v>3.624511139878722</v>
      </c>
    </row>
    <row r="74" spans="1:15" ht="13.5">
      <c r="A74" s="49"/>
      <c r="B74" s="49"/>
      <c r="C74" s="65"/>
      <c r="D74" s="65"/>
      <c r="E74" s="65"/>
      <c r="F74" s="65"/>
      <c r="G74" s="65"/>
      <c r="H74" s="65"/>
      <c r="I74" s="49"/>
      <c r="J74" s="49"/>
      <c r="K74" s="49"/>
      <c r="L74" s="49"/>
      <c r="M74" s="49"/>
      <c r="N74" s="162">
        <f>N68/N67</f>
        <v>0.00723510472814094</v>
      </c>
      <c r="O74" s="49"/>
    </row>
    <row r="75" spans="1:15" ht="13.5">
      <c r="A75" s="45" t="s">
        <v>43</v>
      </c>
      <c r="B75" s="51" t="s">
        <v>99</v>
      </c>
      <c r="C75" s="55" t="s">
        <v>0</v>
      </c>
      <c r="D75" s="55" t="s">
        <v>1</v>
      </c>
      <c r="E75" s="55" t="s">
        <v>2</v>
      </c>
      <c r="F75" s="55" t="s">
        <v>3</v>
      </c>
      <c r="G75" s="55" t="s">
        <v>4</v>
      </c>
      <c r="H75" s="55" t="s">
        <v>5</v>
      </c>
      <c r="I75" s="56" t="s">
        <v>6</v>
      </c>
      <c r="J75" s="56" t="s">
        <v>7</v>
      </c>
      <c r="K75" s="56" t="s">
        <v>8</v>
      </c>
      <c r="L75" s="56" t="s">
        <v>9</v>
      </c>
      <c r="M75" s="56" t="s">
        <v>10</v>
      </c>
      <c r="N75" s="55" t="s">
        <v>11</v>
      </c>
      <c r="O75" s="56" t="s">
        <v>12</v>
      </c>
    </row>
    <row r="76" spans="1:15" ht="13.5">
      <c r="A76" s="80" t="s">
        <v>13</v>
      </c>
      <c r="B76" s="81" t="s">
        <v>100</v>
      </c>
      <c r="C76" s="48">
        <f aca="true" t="shared" si="16" ref="C76:N76">SUM(C4,C58,C40,C22)</f>
        <v>4793887</v>
      </c>
      <c r="D76" s="48">
        <f t="shared" si="16"/>
        <v>3882290</v>
      </c>
      <c r="E76" s="48">
        <f t="shared" si="16"/>
        <v>4517517</v>
      </c>
      <c r="F76" s="48">
        <f t="shared" si="16"/>
        <v>4428774</v>
      </c>
      <c r="G76" s="48">
        <f t="shared" si="16"/>
        <v>4475799</v>
      </c>
      <c r="H76" s="48">
        <f t="shared" si="16"/>
        <v>4327981</v>
      </c>
      <c r="I76" s="48">
        <f t="shared" si="16"/>
        <v>4316947</v>
      </c>
      <c r="J76" s="48">
        <f t="shared" si="16"/>
        <v>4340747</v>
      </c>
      <c r="K76" s="48">
        <f t="shared" si="16"/>
        <v>4278407</v>
      </c>
      <c r="L76" s="48">
        <f t="shared" si="16"/>
        <v>4426085</v>
      </c>
      <c r="M76" s="48">
        <f t="shared" si="16"/>
        <v>4238586</v>
      </c>
      <c r="N76" s="48">
        <f t="shared" si="16"/>
        <v>4555241</v>
      </c>
      <c r="O76" s="71">
        <f aca="true" t="shared" si="17" ref="O76:O86">SUM(C76:N76)</f>
        <v>52582261</v>
      </c>
    </row>
    <row r="77" spans="1:15" ht="13.5">
      <c r="A77" s="80" t="s">
        <v>106</v>
      </c>
      <c r="B77" s="81" t="s">
        <v>100</v>
      </c>
      <c r="C77" s="48">
        <f aca="true" t="shared" si="18" ref="C77:N77">SUM(C5,C59,C41,C23)</f>
        <v>162492</v>
      </c>
      <c r="D77" s="48">
        <f t="shared" si="18"/>
        <v>121023</v>
      </c>
      <c r="E77" s="48">
        <f t="shared" si="18"/>
        <v>85682</v>
      </c>
      <c r="F77" s="48">
        <f t="shared" si="18"/>
        <v>123880</v>
      </c>
      <c r="G77" s="48">
        <f t="shared" si="18"/>
        <v>142904</v>
      </c>
      <c r="H77" s="48">
        <f t="shared" si="18"/>
        <v>152720</v>
      </c>
      <c r="I77" s="48">
        <f t="shared" si="18"/>
        <v>151183</v>
      </c>
      <c r="J77" s="48">
        <f t="shared" si="18"/>
        <v>143663</v>
      </c>
      <c r="K77" s="48">
        <f t="shared" si="18"/>
        <v>135561</v>
      </c>
      <c r="L77" s="48">
        <f t="shared" si="18"/>
        <v>133708</v>
      </c>
      <c r="M77" s="48">
        <f t="shared" si="18"/>
        <v>120859</v>
      </c>
      <c r="N77" s="48">
        <f t="shared" si="18"/>
        <v>135216</v>
      </c>
      <c r="O77" s="71">
        <f t="shared" si="17"/>
        <v>1608891</v>
      </c>
    </row>
    <row r="78" spans="1:15" ht="13.5">
      <c r="A78" s="80" t="s">
        <v>14</v>
      </c>
      <c r="B78" s="81" t="s">
        <v>100</v>
      </c>
      <c r="C78" s="48">
        <f aca="true" t="shared" si="19" ref="C78:N78">SUM(C6,C60,C42,C24)</f>
        <v>4631395</v>
      </c>
      <c r="D78" s="48">
        <f t="shared" si="19"/>
        <v>3761267</v>
      </c>
      <c r="E78" s="48">
        <f t="shared" si="19"/>
        <v>4431835</v>
      </c>
      <c r="F78" s="48">
        <f t="shared" si="19"/>
        <v>4304894</v>
      </c>
      <c r="G78" s="48">
        <f t="shared" si="19"/>
        <v>4332895</v>
      </c>
      <c r="H78" s="48">
        <f t="shared" si="19"/>
        <v>4175261</v>
      </c>
      <c r="I78" s="48">
        <f t="shared" si="19"/>
        <v>4165764</v>
      </c>
      <c r="J78" s="48">
        <f t="shared" si="19"/>
        <v>4197084</v>
      </c>
      <c r="K78" s="48">
        <f t="shared" si="19"/>
        <v>4142846</v>
      </c>
      <c r="L78" s="48">
        <f t="shared" si="19"/>
        <v>4292377</v>
      </c>
      <c r="M78" s="48">
        <f t="shared" si="19"/>
        <v>4117727</v>
      </c>
      <c r="N78" s="48">
        <f t="shared" si="19"/>
        <v>4420025</v>
      </c>
      <c r="O78" s="71">
        <f t="shared" si="17"/>
        <v>50973370</v>
      </c>
    </row>
    <row r="79" spans="1:15" ht="13.5">
      <c r="A79" s="80" t="s">
        <v>107</v>
      </c>
      <c r="B79" s="81" t="s">
        <v>100</v>
      </c>
      <c r="C79" s="48">
        <f>SUM(C7,C61,C43,C25)</f>
        <v>3532375</v>
      </c>
      <c r="D79" s="48">
        <f aca="true" t="shared" si="20" ref="D79:N79">SUM(D7,D61,D43,D25)</f>
        <v>3213882</v>
      </c>
      <c r="E79" s="48">
        <f t="shared" si="20"/>
        <v>4102486</v>
      </c>
      <c r="F79" s="48">
        <f t="shared" si="20"/>
        <v>3518716</v>
      </c>
      <c r="G79" s="48">
        <f t="shared" si="20"/>
        <v>3459819</v>
      </c>
      <c r="H79" s="48">
        <f t="shared" si="20"/>
        <v>3537946</v>
      </c>
      <c r="I79" s="48">
        <f t="shared" si="20"/>
        <v>3711957</v>
      </c>
      <c r="J79" s="48">
        <f t="shared" si="20"/>
        <v>3389290</v>
      </c>
      <c r="K79" s="48">
        <f t="shared" si="20"/>
        <v>3478788</v>
      </c>
      <c r="L79" s="48">
        <f t="shared" si="20"/>
        <v>3573097</v>
      </c>
      <c r="M79" s="48">
        <f t="shared" si="20"/>
        <v>3480041</v>
      </c>
      <c r="N79" s="48">
        <f t="shared" si="20"/>
        <v>4342779</v>
      </c>
      <c r="O79" s="71">
        <f t="shared" si="17"/>
        <v>43341176</v>
      </c>
    </row>
    <row r="80" spans="1:15" s="3" customFormat="1" ht="13.5">
      <c r="A80" s="80" t="s">
        <v>124</v>
      </c>
      <c r="B80" s="81" t="s">
        <v>100</v>
      </c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71">
        <f t="shared" si="17"/>
        <v>0</v>
      </c>
    </row>
    <row r="81" spans="1:15" s="3" customFormat="1" ht="13.5">
      <c r="A81" s="80" t="s">
        <v>125</v>
      </c>
      <c r="B81" s="81" t="s">
        <v>100</v>
      </c>
      <c r="C81" s="82">
        <f>C78-C79</f>
        <v>1099020</v>
      </c>
      <c r="D81" s="82">
        <f aca="true" t="shared" si="21" ref="D81:N81">D78-D79</f>
        <v>547385</v>
      </c>
      <c r="E81" s="82">
        <f t="shared" si="21"/>
        <v>329349</v>
      </c>
      <c r="F81" s="82">
        <f t="shared" si="21"/>
        <v>786178</v>
      </c>
      <c r="G81" s="82">
        <f t="shared" si="21"/>
        <v>873076</v>
      </c>
      <c r="H81" s="82">
        <f t="shared" si="21"/>
        <v>637315</v>
      </c>
      <c r="I81" s="82">
        <f t="shared" si="21"/>
        <v>453807</v>
      </c>
      <c r="J81" s="82">
        <f t="shared" si="21"/>
        <v>807794</v>
      </c>
      <c r="K81" s="82">
        <f t="shared" si="21"/>
        <v>664058</v>
      </c>
      <c r="L81" s="82">
        <f t="shared" si="21"/>
        <v>719280</v>
      </c>
      <c r="M81" s="82">
        <f t="shared" si="21"/>
        <v>637686</v>
      </c>
      <c r="N81" s="82">
        <f t="shared" si="21"/>
        <v>77246</v>
      </c>
      <c r="O81" s="71">
        <f t="shared" si="17"/>
        <v>7632194</v>
      </c>
    </row>
    <row r="82" spans="1:15" s="3" customFormat="1" ht="13.5">
      <c r="A82" s="80" t="s">
        <v>126</v>
      </c>
      <c r="B82" s="81" t="s">
        <v>100</v>
      </c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71">
        <f t="shared" si="17"/>
        <v>0</v>
      </c>
    </row>
    <row r="83" spans="1:20" s="3" customFormat="1" ht="13.5">
      <c r="A83" s="80" t="s">
        <v>97</v>
      </c>
      <c r="B83" s="81" t="s">
        <v>105</v>
      </c>
      <c r="C83" s="48">
        <f aca="true" t="shared" si="22" ref="C83:N83">SUM(C11,C65,C47,C29)</f>
        <v>15111</v>
      </c>
      <c r="D83" s="48">
        <f t="shared" si="22"/>
        <v>15111</v>
      </c>
      <c r="E83" s="48">
        <f t="shared" si="22"/>
        <v>15111</v>
      </c>
      <c r="F83" s="48">
        <f t="shared" si="22"/>
        <v>15111</v>
      </c>
      <c r="G83" s="48">
        <f t="shared" si="22"/>
        <v>15111</v>
      </c>
      <c r="H83" s="48">
        <f t="shared" si="22"/>
        <v>15111</v>
      </c>
      <c r="I83" s="48">
        <f t="shared" si="22"/>
        <v>15111</v>
      </c>
      <c r="J83" s="48">
        <f t="shared" si="22"/>
        <v>15111</v>
      </c>
      <c r="K83" s="48">
        <f t="shared" si="22"/>
        <v>15111</v>
      </c>
      <c r="L83" s="48">
        <f t="shared" si="22"/>
        <v>15111</v>
      </c>
      <c r="M83" s="48">
        <f t="shared" si="22"/>
        <v>15111</v>
      </c>
      <c r="N83" s="48">
        <f t="shared" si="22"/>
        <v>15111</v>
      </c>
      <c r="O83" s="71">
        <f>MAX(C83:N83)</f>
        <v>15111</v>
      </c>
      <c r="P83" s="9"/>
      <c r="Q83" s="11"/>
      <c r="R83" s="11"/>
      <c r="S83" s="11"/>
      <c r="T83" s="12"/>
    </row>
    <row r="84" spans="1:20" s="3" customFormat="1" ht="13.5">
      <c r="A84" s="80" t="s">
        <v>98</v>
      </c>
      <c r="B84" s="81" t="s">
        <v>105</v>
      </c>
      <c r="C84" s="48">
        <f aca="true" t="shared" si="23" ref="C84:N84">SUM(C12,C66,C48,C30)</f>
        <v>14336.8</v>
      </c>
      <c r="D84" s="48">
        <f t="shared" si="23"/>
        <v>14336.8</v>
      </c>
      <c r="E84" s="48">
        <f t="shared" si="23"/>
        <v>14336.8</v>
      </c>
      <c r="F84" s="48">
        <f t="shared" si="23"/>
        <v>14336.8</v>
      </c>
      <c r="G84" s="48">
        <f t="shared" si="23"/>
        <v>14336.8</v>
      </c>
      <c r="H84" s="48">
        <f t="shared" si="23"/>
        <v>14336.8</v>
      </c>
      <c r="I84" s="48">
        <f t="shared" si="23"/>
        <v>14336.8</v>
      </c>
      <c r="J84" s="48">
        <f t="shared" si="23"/>
        <v>14336.8</v>
      </c>
      <c r="K84" s="48">
        <f t="shared" si="23"/>
        <v>14336.8</v>
      </c>
      <c r="L84" s="48">
        <f t="shared" si="23"/>
        <v>14336.8</v>
      </c>
      <c r="M84" s="48">
        <f t="shared" si="23"/>
        <v>14336.8</v>
      </c>
      <c r="N84" s="48">
        <f t="shared" si="23"/>
        <v>14336.8</v>
      </c>
      <c r="O84" s="71">
        <f>MAX(C84:N84)</f>
        <v>14336.8</v>
      </c>
      <c r="P84" s="9"/>
      <c r="Q84" s="11"/>
      <c r="R84" s="11"/>
      <c r="S84" s="11"/>
      <c r="T84" s="12"/>
    </row>
    <row r="85" spans="1:16" ht="13.5">
      <c r="A85" s="80" t="s">
        <v>15</v>
      </c>
      <c r="B85" s="81" t="s">
        <v>101</v>
      </c>
      <c r="C85" s="48">
        <f aca="true" t="shared" si="24" ref="C85:N85">SUM(C13,C67,C49,C31)</f>
        <v>1191184</v>
      </c>
      <c r="D85" s="48">
        <f t="shared" si="24"/>
        <v>970943</v>
      </c>
      <c r="E85" s="48">
        <f t="shared" si="24"/>
        <v>1176876</v>
      </c>
      <c r="F85" s="48">
        <f t="shared" si="24"/>
        <v>1093264</v>
      </c>
      <c r="G85" s="48">
        <f t="shared" si="24"/>
        <v>1123227</v>
      </c>
      <c r="H85" s="48">
        <f t="shared" si="24"/>
        <v>1055139</v>
      </c>
      <c r="I85" s="48">
        <f t="shared" si="24"/>
        <v>1046411</v>
      </c>
      <c r="J85" s="48">
        <f t="shared" si="24"/>
        <v>1071120</v>
      </c>
      <c r="K85" s="48">
        <f t="shared" si="24"/>
        <v>1054855</v>
      </c>
      <c r="L85" s="48">
        <f t="shared" si="24"/>
        <v>1092505</v>
      </c>
      <c r="M85" s="48">
        <f t="shared" si="24"/>
        <v>1042165</v>
      </c>
      <c r="N85" s="48">
        <f t="shared" si="24"/>
        <v>1168599</v>
      </c>
      <c r="O85" s="71">
        <f t="shared" si="17"/>
        <v>13086288</v>
      </c>
      <c r="P85" s="4"/>
    </row>
    <row r="86" spans="1:17" s="3" customFormat="1" ht="13.5">
      <c r="A86" s="80" t="s">
        <v>84</v>
      </c>
      <c r="B86" s="81" t="s">
        <v>101</v>
      </c>
      <c r="C86" s="48">
        <f aca="true" t="shared" si="25" ref="C86:N86">SUM(C14,C68,C50,C32)</f>
        <v>3893.0817535946717</v>
      </c>
      <c r="D86" s="48">
        <f t="shared" si="25"/>
        <v>3206.333864975426</v>
      </c>
      <c r="E86" s="48">
        <f t="shared" si="25"/>
        <v>3829.185554437959</v>
      </c>
      <c r="F86" s="48">
        <f t="shared" si="25"/>
        <v>3524.451005530731</v>
      </c>
      <c r="G86" s="48">
        <f t="shared" si="25"/>
        <v>4980</v>
      </c>
      <c r="H86" s="48">
        <f t="shared" si="25"/>
        <v>6273</v>
      </c>
      <c r="I86" s="48">
        <f t="shared" si="25"/>
        <v>4281</v>
      </c>
      <c r="J86" s="48">
        <f t="shared" si="25"/>
        <v>6064</v>
      </c>
      <c r="K86" s="48">
        <f t="shared" si="25"/>
        <v>3935.69</v>
      </c>
      <c r="L86" s="48">
        <f t="shared" si="25"/>
        <v>4852</v>
      </c>
      <c r="M86" s="48">
        <f t="shared" si="25"/>
        <v>5262</v>
      </c>
      <c r="N86" s="48">
        <f t="shared" si="25"/>
        <v>5592</v>
      </c>
      <c r="O86" s="71">
        <f t="shared" si="17"/>
        <v>55692.74217853879</v>
      </c>
      <c r="P86" s="9"/>
      <c r="Q86" s="11"/>
    </row>
    <row r="87" spans="1:16" ht="13.5">
      <c r="A87" s="80" t="s">
        <v>83</v>
      </c>
      <c r="B87" s="81" t="s">
        <v>102</v>
      </c>
      <c r="C87" s="48">
        <f aca="true" t="shared" si="26" ref="C87:O87">SUM(C15,C69,C51,C33)</f>
        <v>20646</v>
      </c>
      <c r="D87" s="48">
        <f t="shared" si="26"/>
        <v>20669</v>
      </c>
      <c r="E87" s="48">
        <f t="shared" si="26"/>
        <v>20699</v>
      </c>
      <c r="F87" s="48">
        <f t="shared" si="26"/>
        <v>20729</v>
      </c>
      <c r="G87" s="48">
        <f t="shared" si="26"/>
        <v>20758</v>
      </c>
      <c r="H87" s="48">
        <f t="shared" si="26"/>
        <v>20785</v>
      </c>
      <c r="I87" s="48">
        <f t="shared" si="26"/>
        <v>20821</v>
      </c>
      <c r="J87" s="48">
        <f t="shared" si="26"/>
        <v>20686</v>
      </c>
      <c r="K87" s="48">
        <f t="shared" si="26"/>
        <v>20720</v>
      </c>
      <c r="L87" s="48">
        <f t="shared" si="26"/>
        <v>20771</v>
      </c>
      <c r="M87" s="48">
        <f t="shared" si="26"/>
        <v>20721</v>
      </c>
      <c r="N87" s="48">
        <f t="shared" si="26"/>
        <v>20706</v>
      </c>
      <c r="O87" s="48">
        <f t="shared" si="26"/>
        <v>20937</v>
      </c>
      <c r="P87" s="71"/>
    </row>
    <row r="88" spans="1:15" ht="13.5">
      <c r="A88" s="80" t="s">
        <v>16</v>
      </c>
      <c r="B88" s="81" t="s">
        <v>104</v>
      </c>
      <c r="C88" s="48">
        <f aca="true" t="shared" si="27" ref="C88:N88">SUM(C16,C70,C52,C34)</f>
        <v>7889</v>
      </c>
      <c r="D88" s="48">
        <f t="shared" si="27"/>
        <v>6468</v>
      </c>
      <c r="E88" s="48">
        <f t="shared" si="27"/>
        <v>8626</v>
      </c>
      <c r="F88" s="48">
        <f t="shared" si="27"/>
        <v>7709</v>
      </c>
      <c r="G88" s="48">
        <f t="shared" si="27"/>
        <v>6084</v>
      </c>
      <c r="H88" s="48">
        <f t="shared" si="27"/>
        <v>6176.9</v>
      </c>
      <c r="I88" s="48">
        <f t="shared" si="27"/>
        <v>6460.300000000003</v>
      </c>
      <c r="J88" s="48">
        <f t="shared" si="27"/>
        <v>6712.9000000000015</v>
      </c>
      <c r="K88" s="48">
        <f t="shared" si="27"/>
        <v>6545.299999999997</v>
      </c>
      <c r="L88" s="48">
        <f t="shared" si="27"/>
        <v>6850.200000000006</v>
      </c>
      <c r="M88" s="48">
        <f t="shared" si="27"/>
        <v>6411.399999999989</v>
      </c>
      <c r="N88" s="48">
        <f t="shared" si="27"/>
        <v>6890</v>
      </c>
      <c r="O88" s="71">
        <f>SUM(C88:N88)</f>
        <v>82823</v>
      </c>
    </row>
    <row r="89" spans="1:15" ht="13.5">
      <c r="A89" s="80" t="s">
        <v>108</v>
      </c>
      <c r="B89" s="81" t="s">
        <v>105</v>
      </c>
      <c r="C89" s="48">
        <f aca="true" t="shared" si="28" ref="C89:N89">SUM(C17,C71,C53,C35)</f>
        <v>8910</v>
      </c>
      <c r="D89" s="48">
        <f t="shared" si="28"/>
        <v>8785</v>
      </c>
      <c r="E89" s="48">
        <f t="shared" si="28"/>
        <v>8706</v>
      </c>
      <c r="F89" s="48">
        <f t="shared" si="28"/>
        <v>8729</v>
      </c>
      <c r="G89" s="48">
        <f t="shared" si="28"/>
        <v>8806</v>
      </c>
      <c r="H89" s="48">
        <f t="shared" si="28"/>
        <v>8497</v>
      </c>
      <c r="I89" s="48">
        <f t="shared" si="28"/>
        <v>8243</v>
      </c>
      <c r="J89" s="48">
        <f t="shared" si="28"/>
        <v>8678</v>
      </c>
      <c r="K89" s="48">
        <f t="shared" si="28"/>
        <v>8755</v>
      </c>
      <c r="L89" s="48">
        <f t="shared" si="28"/>
        <v>8739</v>
      </c>
      <c r="M89" s="48">
        <f t="shared" si="28"/>
        <v>8795</v>
      </c>
      <c r="N89" s="48">
        <f t="shared" si="28"/>
        <v>9187</v>
      </c>
      <c r="O89" s="71">
        <f>MAX(C89:N89)</f>
        <v>9187</v>
      </c>
    </row>
    <row r="90" spans="1:15" ht="13.5">
      <c r="A90" s="80" t="s">
        <v>109</v>
      </c>
      <c r="B90" s="81" t="s">
        <v>105</v>
      </c>
      <c r="C90" s="48">
        <f aca="true" t="shared" si="29" ref="C90:N90">SUM(C18,C72,C54,C36)</f>
        <v>4566</v>
      </c>
      <c r="D90" s="48">
        <f t="shared" si="29"/>
        <v>3943</v>
      </c>
      <c r="E90" s="48">
        <f t="shared" si="29"/>
        <v>4598</v>
      </c>
      <c r="F90" s="48">
        <f t="shared" si="29"/>
        <v>4383</v>
      </c>
      <c r="G90" s="48">
        <f t="shared" si="29"/>
        <v>4120</v>
      </c>
      <c r="H90" s="48">
        <f t="shared" si="29"/>
        <v>4479</v>
      </c>
      <c r="I90" s="48">
        <f t="shared" si="29"/>
        <v>4254</v>
      </c>
      <c r="J90" s="48">
        <f t="shared" si="29"/>
        <v>4292</v>
      </c>
      <c r="K90" s="48">
        <f t="shared" si="29"/>
        <v>4081</v>
      </c>
      <c r="L90" s="48">
        <f t="shared" si="29"/>
        <v>4135</v>
      </c>
      <c r="M90" s="48">
        <f t="shared" si="29"/>
        <v>3698</v>
      </c>
      <c r="N90" s="48">
        <f t="shared" si="29"/>
        <v>4462</v>
      </c>
      <c r="O90" s="71">
        <f>MIN(C90:N90)</f>
        <v>3698</v>
      </c>
    </row>
    <row r="91" spans="1:17" s="3" customFormat="1" ht="13.5">
      <c r="A91" s="80" t="s">
        <v>110</v>
      </c>
      <c r="B91" s="81" t="s">
        <v>103</v>
      </c>
      <c r="C91" s="142">
        <f>C76/C85</f>
        <v>4.024472289755403</v>
      </c>
      <c r="D91" s="142">
        <f aca="true" t="shared" si="30" ref="D91:O91">D76/D85</f>
        <v>3.998473648813576</v>
      </c>
      <c r="E91" s="142">
        <f t="shared" si="30"/>
        <v>3.8385666799220988</v>
      </c>
      <c r="F91" s="142">
        <f t="shared" si="30"/>
        <v>4.050964817281096</v>
      </c>
      <c r="G91" s="142">
        <f t="shared" si="30"/>
        <v>3.98476799435911</v>
      </c>
      <c r="H91" s="142">
        <f t="shared" si="30"/>
        <v>4.101811230558249</v>
      </c>
      <c r="I91" s="142">
        <f t="shared" si="30"/>
        <v>4.125479376650284</v>
      </c>
      <c r="J91" s="142">
        <f t="shared" si="30"/>
        <v>4.052530995593398</v>
      </c>
      <c r="K91" s="142">
        <f t="shared" si="30"/>
        <v>4.055919533964384</v>
      </c>
      <c r="L91" s="142">
        <f t="shared" si="30"/>
        <v>4.051317842938934</v>
      </c>
      <c r="M91" s="142">
        <f t="shared" si="30"/>
        <v>4.0670968608617635</v>
      </c>
      <c r="N91" s="142">
        <f t="shared" si="30"/>
        <v>3.898036024333411</v>
      </c>
      <c r="O91" s="142">
        <f t="shared" si="30"/>
        <v>4.0181188890233805</v>
      </c>
      <c r="P91" s="278"/>
      <c r="Q91" s="11"/>
    </row>
    <row r="92" spans="1:15" ht="13.5">
      <c r="A92" s="2" t="s">
        <v>163</v>
      </c>
      <c r="B92" s="2" t="s">
        <v>103</v>
      </c>
      <c r="C92" s="353">
        <f>C76/C86</f>
        <v>1231.3861622796826</v>
      </c>
      <c r="D92" s="353">
        <f aca="true" t="shared" si="31" ref="D92:O92">D76/D86</f>
        <v>1210.8190112104107</v>
      </c>
      <c r="E92" s="353">
        <f t="shared" si="31"/>
        <v>1179.759229678561</v>
      </c>
      <c r="F92" s="353">
        <f t="shared" si="31"/>
        <v>1256.5854917688355</v>
      </c>
      <c r="G92" s="353">
        <f t="shared" si="31"/>
        <v>898.7548192771085</v>
      </c>
      <c r="H92" s="353">
        <f t="shared" si="31"/>
        <v>689.9379882034115</v>
      </c>
      <c r="I92" s="353">
        <f t="shared" si="31"/>
        <v>1008.3968698902125</v>
      </c>
      <c r="J92" s="353">
        <f t="shared" si="31"/>
        <v>715.822394459103</v>
      </c>
      <c r="K92" s="353">
        <f t="shared" si="31"/>
        <v>1087.0792669138068</v>
      </c>
      <c r="L92" s="353">
        <f t="shared" si="31"/>
        <v>912.2186727122836</v>
      </c>
      <c r="M92" s="353">
        <f t="shared" si="31"/>
        <v>805.508551881414</v>
      </c>
      <c r="N92" s="353">
        <f t="shared" si="31"/>
        <v>814.5996065808298</v>
      </c>
      <c r="O92" s="353">
        <f t="shared" si="31"/>
        <v>944.14925433969</v>
      </c>
    </row>
  </sheetData>
  <sheetProtection/>
  <printOptions gridLines="1"/>
  <pageMargins left="0" right="0" top="0.1968503937007874" bottom="0" header="0.5118110236220472" footer="0.5118110236220472"/>
  <pageSetup fitToHeight="1" fitToWidth="1" horizontalDpi="600" verticalDpi="600" orientation="landscape" paperSize="9" scale="86" r:id="rId1"/>
  <ignoredErrors>
    <ignoredError sqref="O69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T82"/>
  <sheetViews>
    <sheetView zoomScalePageLayoutView="0" workbookViewId="0" topLeftCell="A1">
      <selection activeCell="Q32" sqref="Q32"/>
    </sheetView>
  </sheetViews>
  <sheetFormatPr defaultColWidth="9.140625" defaultRowHeight="12.75"/>
  <cols>
    <col min="1" max="1" width="27.421875" style="180" customWidth="1"/>
    <col min="2" max="2" width="8.421875" style="180" customWidth="1"/>
    <col min="3" max="10" width="9.00390625" style="180" bestFit="1" customWidth="1"/>
    <col min="11" max="11" width="10.421875" style="180" bestFit="1" customWidth="1"/>
    <col min="12" max="12" width="9.00390625" style="180" bestFit="1" customWidth="1"/>
    <col min="13" max="13" width="10.140625" style="180" bestFit="1" customWidth="1"/>
    <col min="14" max="14" width="10.00390625" style="180" bestFit="1" customWidth="1"/>
    <col min="15" max="15" width="9.8515625" style="180" bestFit="1" customWidth="1"/>
    <col min="16" max="16" width="13.57421875" style="180" bestFit="1" customWidth="1"/>
    <col min="17" max="17" width="12.00390625" style="180" bestFit="1" customWidth="1"/>
    <col min="18" max="16384" width="9.140625" style="180" customWidth="1"/>
  </cols>
  <sheetData>
    <row r="1" spans="1:15" ht="12">
      <c r="A1" s="177" t="s">
        <v>17</v>
      </c>
      <c r="B1" s="178"/>
      <c r="C1" s="179"/>
      <c r="D1" s="179"/>
      <c r="E1" s="179"/>
      <c r="F1" s="179"/>
      <c r="G1" s="179"/>
      <c r="H1" s="179"/>
      <c r="N1" s="179"/>
      <c r="O1" s="179"/>
    </row>
    <row r="2" spans="3:14" ht="12">
      <c r="C2" s="179"/>
      <c r="D2" s="179"/>
      <c r="E2" s="179"/>
      <c r="F2" s="179"/>
      <c r="G2" s="179"/>
      <c r="H2" s="179"/>
      <c r="N2" s="179"/>
    </row>
    <row r="3" spans="1:15" ht="12">
      <c r="A3" s="181" t="s">
        <v>48</v>
      </c>
      <c r="B3" s="182" t="s">
        <v>99</v>
      </c>
      <c r="C3" s="183" t="s">
        <v>0</v>
      </c>
      <c r="D3" s="183" t="s">
        <v>1</v>
      </c>
      <c r="E3" s="183" t="s">
        <v>2</v>
      </c>
      <c r="F3" s="183" t="s">
        <v>3</v>
      </c>
      <c r="G3" s="183" t="s">
        <v>4</v>
      </c>
      <c r="H3" s="183" t="s">
        <v>5</v>
      </c>
      <c r="I3" s="184" t="s">
        <v>6</v>
      </c>
      <c r="J3" s="184" t="s">
        <v>7</v>
      </c>
      <c r="K3" s="184" t="s">
        <v>8</v>
      </c>
      <c r="L3" s="184" t="s">
        <v>9</v>
      </c>
      <c r="M3" s="184" t="s">
        <v>10</v>
      </c>
      <c r="N3" s="183" t="s">
        <v>11</v>
      </c>
      <c r="O3" s="184" t="s">
        <v>12</v>
      </c>
    </row>
    <row r="4" spans="1:16" ht="12">
      <c r="A4" s="185" t="s">
        <v>13</v>
      </c>
      <c r="B4" s="186" t="s">
        <v>100</v>
      </c>
      <c r="C4" s="187">
        <f>'[1]Generation 2011'!B5</f>
        <v>4377459</v>
      </c>
      <c r="D4" s="187">
        <f>'[1]Generation 2011'!C5</f>
        <v>3304168</v>
      </c>
      <c r="E4" s="187">
        <v>4151518</v>
      </c>
      <c r="F4" s="187">
        <v>3915016</v>
      </c>
      <c r="G4" s="187">
        <v>3833492</v>
      </c>
      <c r="H4" s="187">
        <v>3706703</v>
      </c>
      <c r="I4" s="187">
        <v>3637951</v>
      </c>
      <c r="J4" s="187">
        <v>3587169</v>
      </c>
      <c r="K4" s="187">
        <v>3407892</v>
      </c>
      <c r="L4" s="187">
        <v>3742854</v>
      </c>
      <c r="M4" s="187">
        <f>'[8]Gross Gen'!$K$10</f>
        <v>3744898</v>
      </c>
      <c r="N4" s="187">
        <f>'[8]Gross Gen'!K11</f>
        <v>3988923</v>
      </c>
      <c r="O4" s="188">
        <f aca="true" t="shared" si="0" ref="O4:O14">SUM(C4:N4)</f>
        <v>45398043</v>
      </c>
      <c r="P4" s="189"/>
    </row>
    <row r="5" spans="1:16" ht="12">
      <c r="A5" s="185" t="s">
        <v>106</v>
      </c>
      <c r="B5" s="186" t="s">
        <v>100</v>
      </c>
      <c r="C5" s="187">
        <f aca="true" t="shared" si="1" ref="C5:N5">C4-C6</f>
        <v>127034</v>
      </c>
      <c r="D5" s="187">
        <f t="shared" si="1"/>
        <v>96021</v>
      </c>
      <c r="E5" s="187">
        <f t="shared" si="1"/>
        <v>110220</v>
      </c>
      <c r="F5" s="187">
        <f t="shared" si="1"/>
        <v>113125</v>
      </c>
      <c r="G5" s="187">
        <f t="shared" si="1"/>
        <v>62599</v>
      </c>
      <c r="H5" s="187">
        <f t="shared" si="1"/>
        <v>108640</v>
      </c>
      <c r="I5" s="187">
        <f t="shared" si="1"/>
        <v>112423</v>
      </c>
      <c r="J5" s="187">
        <f t="shared" si="1"/>
        <v>96215</v>
      </c>
      <c r="K5" s="187">
        <f t="shared" si="1"/>
        <v>106785</v>
      </c>
      <c r="L5" s="187">
        <f t="shared" si="1"/>
        <v>112039</v>
      </c>
      <c r="M5" s="187">
        <f t="shared" si="1"/>
        <v>109756</v>
      </c>
      <c r="N5" s="187">
        <f t="shared" si="1"/>
        <v>113197</v>
      </c>
      <c r="O5" s="188">
        <f t="shared" si="0"/>
        <v>1268054</v>
      </c>
      <c r="P5" s="189"/>
    </row>
    <row r="6" spans="1:15" ht="12">
      <c r="A6" s="185" t="s">
        <v>14</v>
      </c>
      <c r="B6" s="186" t="s">
        <v>100</v>
      </c>
      <c r="C6" s="187">
        <f>'[1]Generation 2011'!B7</f>
        <v>4250425</v>
      </c>
      <c r="D6" s="187">
        <f>'[1]Generation 2011'!C7</f>
        <v>3208147</v>
      </c>
      <c r="E6" s="187">
        <v>4041298</v>
      </c>
      <c r="F6" s="187">
        <v>3801891</v>
      </c>
      <c r="G6" s="187">
        <v>3770893</v>
      </c>
      <c r="H6" s="187">
        <v>3598063</v>
      </c>
      <c r="I6" s="187">
        <v>3525528</v>
      </c>
      <c r="J6" s="187">
        <v>3490954</v>
      </c>
      <c r="K6" s="187">
        <v>3301107</v>
      </c>
      <c r="L6" s="187">
        <v>3630815</v>
      </c>
      <c r="M6" s="187">
        <f>'[8]Gen-cust'!$K$8</f>
        <v>3635142</v>
      </c>
      <c r="N6" s="187">
        <f>'[8]Gen-cust'!K9</f>
        <v>3875726</v>
      </c>
      <c r="O6" s="188">
        <f t="shared" si="0"/>
        <v>44129989</v>
      </c>
    </row>
    <row r="7" spans="1:17" ht="12">
      <c r="A7" s="185" t="s">
        <v>107</v>
      </c>
      <c r="B7" s="186" t="s">
        <v>100</v>
      </c>
      <c r="C7" s="187">
        <f>'[1]Generation 2011'!B8</f>
        <v>3089558</v>
      </c>
      <c r="D7" s="187">
        <f>'[1]Generation 2011'!C8</f>
        <v>3114817</v>
      </c>
      <c r="E7" s="187">
        <v>3700524</v>
      </c>
      <c r="F7" s="187">
        <v>3314569</v>
      </c>
      <c r="G7" s="187">
        <v>3112242</v>
      </c>
      <c r="H7" s="187">
        <v>3184439</v>
      </c>
      <c r="I7" s="187">
        <v>3046335</v>
      </c>
      <c r="J7" s="187">
        <v>2953144</v>
      </c>
      <c r="K7" s="187">
        <v>2908890</v>
      </c>
      <c r="L7" s="187">
        <v>3019566</v>
      </c>
      <c r="M7" s="187">
        <f>'[9]Billed'!$K$10</f>
        <v>3228899</v>
      </c>
      <c r="N7" s="187">
        <f>'[9]Billed'!$K$11</f>
        <v>3673286</v>
      </c>
      <c r="O7" s="188">
        <f t="shared" si="0"/>
        <v>38346269</v>
      </c>
      <c r="P7" s="189">
        <v>37881676</v>
      </c>
      <c r="Q7" s="225">
        <f>O7-P7</f>
        <v>464593</v>
      </c>
    </row>
    <row r="8" spans="1:15" s="190" customFormat="1" ht="12">
      <c r="A8" s="185" t="s">
        <v>125</v>
      </c>
      <c r="B8" s="186" t="s">
        <v>100</v>
      </c>
      <c r="C8" s="187">
        <f aca="true" t="shared" si="2" ref="C8:N8">C6-C7</f>
        <v>1160867</v>
      </c>
      <c r="D8" s="187">
        <f t="shared" si="2"/>
        <v>93330</v>
      </c>
      <c r="E8" s="187">
        <f t="shared" si="2"/>
        <v>340774</v>
      </c>
      <c r="F8" s="187">
        <f t="shared" si="2"/>
        <v>487322</v>
      </c>
      <c r="G8" s="187">
        <f t="shared" si="2"/>
        <v>658651</v>
      </c>
      <c r="H8" s="187">
        <f t="shared" si="2"/>
        <v>413624</v>
      </c>
      <c r="I8" s="187">
        <f t="shared" si="2"/>
        <v>479193</v>
      </c>
      <c r="J8" s="187">
        <f t="shared" si="2"/>
        <v>537810</v>
      </c>
      <c r="K8" s="187">
        <f t="shared" si="2"/>
        <v>392217</v>
      </c>
      <c r="L8" s="187">
        <f t="shared" si="2"/>
        <v>611249</v>
      </c>
      <c r="M8" s="187">
        <f t="shared" si="2"/>
        <v>406243</v>
      </c>
      <c r="N8" s="187">
        <f t="shared" si="2"/>
        <v>202440</v>
      </c>
      <c r="O8" s="188">
        <f t="shared" si="0"/>
        <v>5783720</v>
      </c>
    </row>
    <row r="9" spans="1:20" s="190" customFormat="1" ht="12">
      <c r="A9" s="185" t="s">
        <v>97</v>
      </c>
      <c r="B9" s="186" t="s">
        <v>105</v>
      </c>
      <c r="C9" s="192">
        <v>11280</v>
      </c>
      <c r="D9" s="192">
        <v>11280</v>
      </c>
      <c r="E9" s="192">
        <v>11280</v>
      </c>
      <c r="F9" s="192">
        <v>11280</v>
      </c>
      <c r="G9" s="192">
        <v>11280</v>
      </c>
      <c r="H9" s="192">
        <v>11280</v>
      </c>
      <c r="I9" s="192">
        <v>11280</v>
      </c>
      <c r="J9" s="192">
        <v>11280</v>
      </c>
      <c r="K9" s="192">
        <v>11280</v>
      </c>
      <c r="L9" s="192">
        <v>11280</v>
      </c>
      <c r="M9" s="192">
        <v>11280</v>
      </c>
      <c r="N9" s="192">
        <v>11280</v>
      </c>
      <c r="O9" s="188">
        <f>AVERAGE(C9:N9)</f>
        <v>11280</v>
      </c>
      <c r="P9" s="193"/>
      <c r="Q9" s="191"/>
      <c r="R9" s="194"/>
      <c r="S9" s="194"/>
      <c r="T9" s="195"/>
    </row>
    <row r="10" spans="1:20" s="190" customFormat="1" ht="12">
      <c r="A10" s="185" t="s">
        <v>98</v>
      </c>
      <c r="B10" s="186" t="s">
        <v>105</v>
      </c>
      <c r="C10" s="192">
        <v>10716</v>
      </c>
      <c r="D10" s="192">
        <v>10716</v>
      </c>
      <c r="E10" s="192">
        <v>10716</v>
      </c>
      <c r="F10" s="192">
        <v>10716</v>
      </c>
      <c r="G10" s="192">
        <v>10716</v>
      </c>
      <c r="H10" s="192">
        <v>10716</v>
      </c>
      <c r="I10" s="192">
        <v>10716</v>
      </c>
      <c r="J10" s="192">
        <v>10716</v>
      </c>
      <c r="K10" s="192">
        <v>10716</v>
      </c>
      <c r="L10" s="192">
        <v>10716</v>
      </c>
      <c r="M10" s="192">
        <v>10716</v>
      </c>
      <c r="N10" s="192">
        <v>10716</v>
      </c>
      <c r="O10" s="188">
        <f>AVERAGE(C10:N10)</f>
        <v>10716</v>
      </c>
      <c r="P10" s="193"/>
      <c r="Q10" s="194"/>
      <c r="R10" s="194"/>
      <c r="S10" s="194"/>
      <c r="T10" s="195"/>
    </row>
    <row r="11" spans="1:15" ht="12">
      <c r="A11" s="185" t="s">
        <v>15</v>
      </c>
      <c r="B11" s="186" t="s">
        <v>101</v>
      </c>
      <c r="C11" s="187">
        <f>'[1]Generation 2011'!B9</f>
        <v>1082890</v>
      </c>
      <c r="D11" s="187">
        <f>'[1]Generation 2011'!C9</f>
        <v>817389</v>
      </c>
      <c r="E11" s="187">
        <v>1028246.25424</v>
      </c>
      <c r="F11" s="187">
        <v>969864.5202399999</v>
      </c>
      <c r="G11" s="187">
        <v>962240.75856</v>
      </c>
      <c r="H11" s="187">
        <v>906005.3623599999</v>
      </c>
      <c r="I11" s="187">
        <v>887160.741</v>
      </c>
      <c r="J11" s="187">
        <v>878420.6756799999</v>
      </c>
      <c r="K11" s="187">
        <v>829983</v>
      </c>
      <c r="L11" s="187">
        <v>916850</v>
      </c>
      <c r="M11" s="187">
        <f>'[8]Fuel use'!$L$9</f>
        <v>915961.4569999999</v>
      </c>
      <c r="N11" s="187">
        <f>'[8]Fuel use'!L10</f>
        <v>976884.1499999999</v>
      </c>
      <c r="O11" s="188">
        <f t="shared" si="0"/>
        <v>11171895.91908</v>
      </c>
    </row>
    <row r="12" spans="1:17" s="190" customFormat="1" ht="12">
      <c r="A12" s="185" t="s">
        <v>84</v>
      </c>
      <c r="B12" s="186" t="s">
        <v>101</v>
      </c>
      <c r="C12" s="196">
        <v>2844</v>
      </c>
      <c r="D12" s="196">
        <v>4663</v>
      </c>
      <c r="E12" s="187">
        <v>2889</v>
      </c>
      <c r="F12" s="196">
        <v>5734</v>
      </c>
      <c r="G12" s="196">
        <v>9719</v>
      </c>
      <c r="H12" s="196">
        <v>4005</v>
      </c>
      <c r="I12" s="196">
        <v>4176.2</v>
      </c>
      <c r="J12" s="196">
        <v>1788</v>
      </c>
      <c r="K12" s="196">
        <f>'[10]2011 '!K12</f>
        <v>5883</v>
      </c>
      <c r="L12" s="196">
        <f>'[10]2011 '!L12</f>
        <v>2104</v>
      </c>
      <c r="M12" s="196">
        <f>'[10]2011 '!M12</f>
        <v>3303</v>
      </c>
      <c r="N12" s="196">
        <f>'[10]2011 '!N12</f>
        <v>3981</v>
      </c>
      <c r="O12" s="188">
        <f t="shared" si="0"/>
        <v>51089.2</v>
      </c>
      <c r="P12" s="193"/>
      <c r="Q12" s="194"/>
    </row>
    <row r="13" spans="1:15" s="190" customFormat="1" ht="12">
      <c r="A13" s="185" t="s">
        <v>83</v>
      </c>
      <c r="B13" s="186" t="s">
        <v>102</v>
      </c>
      <c r="C13" s="187">
        <v>15612</v>
      </c>
      <c r="D13" s="187">
        <v>15612</v>
      </c>
      <c r="E13" s="187">
        <f>'[10]2011 '!E13</f>
        <v>15483</v>
      </c>
      <c r="F13" s="187">
        <f>'[10]2011 '!F13</f>
        <v>15484</v>
      </c>
      <c r="G13" s="187">
        <f>'[10]2011 '!G13</f>
        <v>15559</v>
      </c>
      <c r="H13" s="187">
        <f>'[10]2011 '!H13</f>
        <v>15597</v>
      </c>
      <c r="I13" s="187">
        <f>'[10]2011 '!I13</f>
        <v>15608</v>
      </c>
      <c r="J13" s="187">
        <f>'[10]2011 '!J13</f>
        <v>15599</v>
      </c>
      <c r="K13" s="187">
        <f>'[10]2011 '!K13</f>
        <v>15521</v>
      </c>
      <c r="L13" s="187">
        <f>'[10]2011 '!L13</f>
        <v>15356</v>
      </c>
      <c r="M13" s="187">
        <f>'[10]2011 '!M13</f>
        <v>15384</v>
      </c>
      <c r="N13" s="187">
        <f>'[10]2011 '!N13</f>
        <v>15369</v>
      </c>
      <c r="O13" s="188">
        <f>MAX(C13:N13)</f>
        <v>15612</v>
      </c>
    </row>
    <row r="14" spans="1:15" ht="12">
      <c r="A14" s="185" t="s">
        <v>16</v>
      </c>
      <c r="B14" s="186" t="s">
        <v>104</v>
      </c>
      <c r="C14" s="220">
        <f>'[10]2011 '!C14</f>
        <v>3516</v>
      </c>
      <c r="D14" s="220">
        <f>'[10]2011 '!D14</f>
        <v>2644</v>
      </c>
      <c r="E14" s="220">
        <f>'[10]2011 '!E14</f>
        <v>3392</v>
      </c>
      <c r="F14" s="220">
        <f>'[10]2011 '!F14</f>
        <v>3244</v>
      </c>
      <c r="G14" s="220">
        <f>'[10]2011 '!G14</f>
        <v>3699</v>
      </c>
      <c r="H14" s="220">
        <f>'[10]2011 '!H14</f>
        <v>3048</v>
      </c>
      <c r="I14" s="220">
        <f>'[10]2011 '!I14</f>
        <v>3021</v>
      </c>
      <c r="J14" s="220">
        <f>'[10]2011 '!J14</f>
        <v>2981</v>
      </c>
      <c r="K14" s="220">
        <f>'[10]2011 '!K14</f>
        <v>2746</v>
      </c>
      <c r="L14" s="220">
        <f>'[10]2011 '!L14</f>
        <v>2920</v>
      </c>
      <c r="M14" s="220">
        <f>'[10]2011 '!M14</f>
        <v>3047</v>
      </c>
      <c r="N14" s="220">
        <f>'[10]2011 '!N14</f>
        <v>3275</v>
      </c>
      <c r="O14" s="188">
        <f t="shared" si="0"/>
        <v>37533</v>
      </c>
    </row>
    <row r="15" spans="1:15" ht="12">
      <c r="A15" s="185" t="s">
        <v>108</v>
      </c>
      <c r="B15" s="186" t="s">
        <v>105</v>
      </c>
      <c r="C15" s="187">
        <v>7359</v>
      </c>
      <c r="D15" s="187">
        <v>7429</v>
      </c>
      <c r="E15" s="187">
        <v>7619</v>
      </c>
      <c r="F15" s="187">
        <v>7688</v>
      </c>
      <c r="G15" s="187">
        <v>7283</v>
      </c>
      <c r="H15" s="187">
        <v>7457</v>
      </c>
      <c r="I15" s="187">
        <v>7133</v>
      </c>
      <c r="J15" s="187">
        <v>7249</v>
      </c>
      <c r="K15" s="187">
        <f>'[10]2011 '!$K$15</f>
        <v>7145</v>
      </c>
      <c r="L15" s="187">
        <f>'[10]2011 '!$K$15</f>
        <v>7145</v>
      </c>
      <c r="M15" s="187">
        <f>'[10]2011 '!$K$15</f>
        <v>7145</v>
      </c>
      <c r="N15" s="187">
        <f>'[10]2011 '!$K$15</f>
        <v>7145</v>
      </c>
      <c r="O15" s="188">
        <f>MAX(C15:N15)</f>
        <v>7688</v>
      </c>
    </row>
    <row r="16" spans="1:15" ht="12">
      <c r="A16" s="185" t="s">
        <v>109</v>
      </c>
      <c r="B16" s="186" t="s">
        <v>105</v>
      </c>
      <c r="C16" s="197">
        <v>3031</v>
      </c>
      <c r="D16" s="197">
        <v>3696</v>
      </c>
      <c r="E16" s="197">
        <v>3367</v>
      </c>
      <c r="F16" s="197">
        <v>3723</v>
      </c>
      <c r="G16" s="197">
        <v>3462</v>
      </c>
      <c r="H16" s="197">
        <v>3433</v>
      </c>
      <c r="I16" s="197">
        <v>3208</v>
      </c>
      <c r="J16" s="197">
        <v>3324</v>
      </c>
      <c r="K16" s="198">
        <f>'[10]2011 '!$K$16</f>
        <v>3683</v>
      </c>
      <c r="L16" s="198">
        <f>'[10]2011 '!$K$16</f>
        <v>3683</v>
      </c>
      <c r="M16" s="198">
        <f>'[10]2011 '!$K$16</f>
        <v>3683</v>
      </c>
      <c r="N16" s="198">
        <f>'[10]2011 '!$K$16</f>
        <v>3683</v>
      </c>
      <c r="O16" s="188">
        <f>MIN(C16:N16)</f>
        <v>3031</v>
      </c>
    </row>
    <row r="17" spans="1:17" s="190" customFormat="1" ht="12">
      <c r="A17" s="185" t="s">
        <v>110</v>
      </c>
      <c r="B17" s="186" t="s">
        <v>103</v>
      </c>
      <c r="C17" s="199">
        <f>C4/C11</f>
        <v>4.042385653205773</v>
      </c>
      <c r="D17" s="199">
        <f>D4/D11</f>
        <v>4.042344587460805</v>
      </c>
      <c r="E17" s="199">
        <v>4.037474469642956</v>
      </c>
      <c r="F17" s="199">
        <v>4.036662769178526</v>
      </c>
      <c r="G17" s="199">
        <v>3.983921867679818</v>
      </c>
      <c r="H17" s="199">
        <v>4.091259449441478</v>
      </c>
      <c r="I17" s="199">
        <v>4.10066725439105</v>
      </c>
      <c r="J17" s="199">
        <v>4.083657294636324</v>
      </c>
      <c r="K17" s="199">
        <f>K4/K11</f>
        <v>4.105978074249713</v>
      </c>
      <c r="L17" s="199">
        <f>L4/L11</f>
        <v>4.082296995146425</v>
      </c>
      <c r="M17" s="199">
        <f>M4/M11</f>
        <v>4.088488627311313</v>
      </c>
      <c r="N17" s="199">
        <f>N4/N11</f>
        <v>4.083312233083115</v>
      </c>
      <c r="O17" s="199">
        <f>O4/O11</f>
        <v>4.063593442762623</v>
      </c>
      <c r="P17" s="193"/>
      <c r="Q17" s="194"/>
    </row>
    <row r="18" spans="1:15" ht="12">
      <c r="A18" s="200"/>
      <c r="B18" s="200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2"/>
    </row>
    <row r="19" spans="1:15" ht="12">
      <c r="A19" s="203" t="s">
        <v>47</v>
      </c>
      <c r="B19" s="204" t="s">
        <v>99</v>
      </c>
      <c r="C19" s="205" t="s">
        <v>0</v>
      </c>
      <c r="D19" s="205" t="s">
        <v>1</v>
      </c>
      <c r="E19" s="205" t="s">
        <v>2</v>
      </c>
      <c r="F19" s="205" t="s">
        <v>3</v>
      </c>
      <c r="G19" s="205" t="s">
        <v>4</v>
      </c>
      <c r="H19" s="205" t="s">
        <v>5</v>
      </c>
      <c r="I19" s="206" t="s">
        <v>6</v>
      </c>
      <c r="J19" s="206" t="s">
        <v>7</v>
      </c>
      <c r="K19" s="206" t="s">
        <v>8</v>
      </c>
      <c r="L19" s="206" t="s">
        <v>9</v>
      </c>
      <c r="M19" s="206" t="s">
        <v>10</v>
      </c>
      <c r="N19" s="205" t="s">
        <v>11</v>
      </c>
      <c r="O19" s="206" t="s">
        <v>12</v>
      </c>
    </row>
    <row r="20" spans="1:15" ht="12">
      <c r="A20" s="207" t="s">
        <v>13</v>
      </c>
      <c r="B20" s="208" t="s">
        <v>100</v>
      </c>
      <c r="C20" s="209">
        <v>410881.6000000001</v>
      </c>
      <c r="D20" s="209">
        <v>364808.1999999997</v>
      </c>
      <c r="E20" s="209">
        <v>422559.7000000004</v>
      </c>
      <c r="F20" s="209">
        <v>407494</v>
      </c>
      <c r="G20" s="209">
        <v>443139.7999999998</v>
      </c>
      <c r="H20" s="209">
        <v>394208.4000000004</v>
      </c>
      <c r="I20" s="209">
        <v>401426.99999999953</v>
      </c>
      <c r="J20" s="209">
        <v>409235.6000000001</v>
      </c>
      <c r="K20" s="209">
        <v>400668</v>
      </c>
      <c r="L20" s="209">
        <v>422147</v>
      </c>
      <c r="M20" s="210">
        <f>'[8]Gross Gen'!$K$26</f>
        <v>395188.3999999999</v>
      </c>
      <c r="N20" s="210">
        <f>'[8]Gross Gen'!K27</f>
        <v>427934.6000000001</v>
      </c>
      <c r="O20" s="211">
        <f aca="true" t="shared" si="3" ref="O20:O30">SUM(C20:N20)</f>
        <v>4899692.299999999</v>
      </c>
    </row>
    <row r="21" spans="1:15" ht="12">
      <c r="A21" s="207" t="s">
        <v>106</v>
      </c>
      <c r="B21" s="208" t="s">
        <v>100</v>
      </c>
      <c r="C21" s="209">
        <f>C20-C22</f>
        <v>6240</v>
      </c>
      <c r="D21" s="209">
        <f aca="true" t="shared" si="4" ref="D21:N21">D20-D22</f>
        <v>5592</v>
      </c>
      <c r="E21" s="209">
        <f t="shared" si="4"/>
        <v>8640</v>
      </c>
      <c r="F21" s="209">
        <f t="shared" si="4"/>
        <v>7200</v>
      </c>
      <c r="G21" s="209">
        <f t="shared" si="4"/>
        <v>7280</v>
      </c>
      <c r="H21" s="209">
        <f t="shared" si="4"/>
        <v>4880</v>
      </c>
      <c r="I21" s="209">
        <f t="shared" si="4"/>
        <v>3920</v>
      </c>
      <c r="J21" s="209">
        <f t="shared" si="4"/>
        <v>6240</v>
      </c>
      <c r="K21" s="209">
        <f t="shared" si="4"/>
        <v>6560</v>
      </c>
      <c r="L21" s="209">
        <f t="shared" si="4"/>
        <v>6320</v>
      </c>
      <c r="M21" s="209">
        <f t="shared" si="4"/>
        <v>7040</v>
      </c>
      <c r="N21" s="209">
        <f t="shared" si="4"/>
        <v>7120</v>
      </c>
      <c r="O21" s="211">
        <f t="shared" si="3"/>
        <v>77032</v>
      </c>
    </row>
    <row r="22" spans="1:17" ht="12">
      <c r="A22" s="207" t="s">
        <v>14</v>
      </c>
      <c r="B22" s="208" t="s">
        <v>100</v>
      </c>
      <c r="C22" s="209">
        <v>404641.6000000001</v>
      </c>
      <c r="D22" s="209">
        <v>359216.1999999997</v>
      </c>
      <c r="E22" s="209">
        <v>413919.7000000004</v>
      </c>
      <c r="F22" s="209">
        <v>400294</v>
      </c>
      <c r="G22" s="209">
        <v>435859.7999999998</v>
      </c>
      <c r="H22" s="209">
        <v>389328.4000000004</v>
      </c>
      <c r="I22" s="209">
        <v>397506.99999999953</v>
      </c>
      <c r="J22" s="209">
        <v>402995.6000000001</v>
      </c>
      <c r="K22" s="209">
        <v>394108</v>
      </c>
      <c r="L22" s="209">
        <v>415827</v>
      </c>
      <c r="M22" s="209">
        <f>'[8]Gen-cust'!$K$23</f>
        <v>388148.3999999999</v>
      </c>
      <c r="N22" s="209">
        <f>'[8]Gen-cust'!K24</f>
        <v>420814.6000000001</v>
      </c>
      <c r="O22" s="211">
        <f t="shared" si="3"/>
        <v>4822660.299999999</v>
      </c>
      <c r="P22" s="189"/>
      <c r="Q22" s="189"/>
    </row>
    <row r="23" spans="1:17" ht="12">
      <c r="A23" s="207" t="s">
        <v>107</v>
      </c>
      <c r="B23" s="208" t="s">
        <v>100</v>
      </c>
      <c r="C23" s="209">
        <f>'[1]Generation 2011'!B19</f>
        <v>313628</v>
      </c>
      <c r="D23" s="209">
        <f>'[1]Generation 2011'!C19</f>
        <v>309443</v>
      </c>
      <c r="E23" s="209">
        <v>349628</v>
      </c>
      <c r="F23" s="209">
        <v>364426</v>
      </c>
      <c r="G23" s="209">
        <v>367834</v>
      </c>
      <c r="H23" s="209">
        <v>337418</v>
      </c>
      <c r="I23" s="209">
        <v>349541</v>
      </c>
      <c r="J23" s="209">
        <v>335435</v>
      </c>
      <c r="K23" s="209">
        <v>363043</v>
      </c>
      <c r="L23" s="209">
        <v>347043</v>
      </c>
      <c r="M23" s="209">
        <f>'[9]Billed'!$K$25</f>
        <v>342642</v>
      </c>
      <c r="N23" s="209">
        <f>'[9]Billed'!$K$26</f>
        <v>390001</v>
      </c>
      <c r="O23" s="211">
        <f t="shared" si="3"/>
        <v>4170082</v>
      </c>
      <c r="P23" s="189"/>
      <c r="Q23" s="189"/>
    </row>
    <row r="24" spans="1:15" s="212" customFormat="1" ht="12">
      <c r="A24" s="207" t="s">
        <v>125</v>
      </c>
      <c r="B24" s="208" t="s">
        <v>100</v>
      </c>
      <c r="C24" s="210">
        <f aca="true" t="shared" si="5" ref="C24:N24">C22-C23</f>
        <v>91013.6000000001</v>
      </c>
      <c r="D24" s="210">
        <f t="shared" si="5"/>
        <v>49773.19999999972</v>
      </c>
      <c r="E24" s="210">
        <f t="shared" si="5"/>
        <v>64291.70000000042</v>
      </c>
      <c r="F24" s="210">
        <f t="shared" si="5"/>
        <v>35868</v>
      </c>
      <c r="G24" s="210">
        <f t="shared" si="5"/>
        <v>68025.79999999981</v>
      </c>
      <c r="H24" s="210">
        <f t="shared" si="5"/>
        <v>51910.40000000037</v>
      </c>
      <c r="I24" s="210">
        <f t="shared" si="5"/>
        <v>47965.999999999534</v>
      </c>
      <c r="J24" s="210">
        <f t="shared" si="5"/>
        <v>67560.6000000001</v>
      </c>
      <c r="K24" s="210">
        <f t="shared" si="5"/>
        <v>31065</v>
      </c>
      <c r="L24" s="210">
        <f t="shared" si="5"/>
        <v>68784</v>
      </c>
      <c r="M24" s="210">
        <f t="shared" si="5"/>
        <v>45506.39999999991</v>
      </c>
      <c r="N24" s="210">
        <f t="shared" si="5"/>
        <v>30813.600000000093</v>
      </c>
      <c r="O24" s="211">
        <f t="shared" si="3"/>
        <v>652578.3</v>
      </c>
    </row>
    <row r="25" spans="1:15" s="190" customFormat="1" ht="12">
      <c r="A25" s="207" t="s">
        <v>97</v>
      </c>
      <c r="B25" s="208" t="s">
        <v>105</v>
      </c>
      <c r="C25" s="210">
        <v>1872</v>
      </c>
      <c r="D25" s="210">
        <v>1872</v>
      </c>
      <c r="E25" s="210">
        <v>1872</v>
      </c>
      <c r="F25" s="210">
        <v>1872</v>
      </c>
      <c r="G25" s="210">
        <v>1872</v>
      </c>
      <c r="H25" s="210">
        <v>1872</v>
      </c>
      <c r="I25" s="210">
        <v>1872</v>
      </c>
      <c r="J25" s="210">
        <v>1872</v>
      </c>
      <c r="K25" s="210">
        <v>1872</v>
      </c>
      <c r="L25" s="210">
        <v>1872</v>
      </c>
      <c r="M25" s="210">
        <v>1872</v>
      </c>
      <c r="N25" s="210">
        <v>1872</v>
      </c>
      <c r="O25" s="211">
        <f>AVERAGE(C25:N25)</f>
        <v>1872</v>
      </c>
    </row>
    <row r="26" spans="1:15" s="190" customFormat="1" ht="12">
      <c r="A26" s="207" t="s">
        <v>98</v>
      </c>
      <c r="B26" s="208" t="s">
        <v>105</v>
      </c>
      <c r="C26" s="210">
        <v>1778.3999999999999</v>
      </c>
      <c r="D26" s="210">
        <v>1778.3999999999999</v>
      </c>
      <c r="E26" s="210">
        <v>1778.3999999999999</v>
      </c>
      <c r="F26" s="210">
        <v>1778.3999999999999</v>
      </c>
      <c r="G26" s="210">
        <v>1778.3999999999999</v>
      </c>
      <c r="H26" s="210">
        <v>1778.3999999999999</v>
      </c>
      <c r="I26" s="210">
        <v>1778.3999999999999</v>
      </c>
      <c r="J26" s="210">
        <v>1778.3999999999999</v>
      </c>
      <c r="K26" s="210">
        <v>1778.3999999999999</v>
      </c>
      <c r="L26" s="210">
        <v>1778.3999999999999</v>
      </c>
      <c r="M26" s="210">
        <v>1778.3999999999999</v>
      </c>
      <c r="N26" s="210">
        <v>1778.3999999999999</v>
      </c>
      <c r="O26" s="211">
        <f>AVERAGE(C26:N26)</f>
        <v>1778.4000000000003</v>
      </c>
    </row>
    <row r="27" spans="1:15" ht="12">
      <c r="A27" s="207" t="s">
        <v>15</v>
      </c>
      <c r="B27" s="208" t="s">
        <v>101</v>
      </c>
      <c r="C27" s="209">
        <f>'[8]Fuel use'!$J$26</f>
        <v>107674</v>
      </c>
      <c r="D27" s="209">
        <f>'[8]Fuel use'!J27</f>
        <v>95987.36099999999</v>
      </c>
      <c r="E27" s="209">
        <f>'[8]Fuel use'!J28</f>
        <v>110254</v>
      </c>
      <c r="F27" s="209">
        <f>'[8]Fuel use'!J29</f>
        <v>105668</v>
      </c>
      <c r="G27" s="209">
        <f>'[8]Fuel use'!J30</f>
        <v>115610</v>
      </c>
      <c r="H27" s="209">
        <f>'[8]Fuel use'!J31</f>
        <v>102916</v>
      </c>
      <c r="I27" s="209">
        <f>'[8]Fuel use'!$L$20</f>
        <v>104810.73230000002</v>
      </c>
      <c r="J27" s="209">
        <f>'[8]Fuel use'!L21</f>
        <v>106681.50886</v>
      </c>
      <c r="K27" s="209">
        <f>'[8]Fuel use'!L22</f>
        <v>106769.11724</v>
      </c>
      <c r="L27" s="209">
        <f>'[8]Fuel use'!L23</f>
        <v>111926.56038000001</v>
      </c>
      <c r="M27" s="209">
        <f>'[8]Fuel use'!L24</f>
        <v>103337.78242</v>
      </c>
      <c r="N27" s="209">
        <f>'[8]Fuel use'!L25</f>
        <v>117287.119</v>
      </c>
      <c r="O27" s="211">
        <f t="shared" si="3"/>
        <v>1288922.1812</v>
      </c>
    </row>
    <row r="28" spans="1:15" ht="12">
      <c r="A28" s="207" t="s">
        <v>84</v>
      </c>
      <c r="B28" s="208" t="s">
        <v>101</v>
      </c>
      <c r="C28" s="209">
        <v>665</v>
      </c>
      <c r="D28" s="209">
        <v>570</v>
      </c>
      <c r="E28" s="213">
        <v>595</v>
      </c>
      <c r="F28" s="213">
        <v>588</v>
      </c>
      <c r="G28" s="213">
        <v>685</v>
      </c>
      <c r="H28" s="213">
        <v>497</v>
      </c>
      <c r="I28" s="213">
        <v>665</v>
      </c>
      <c r="J28" s="213">
        <v>543</v>
      </c>
      <c r="K28" s="213">
        <f>'[10]2011 '!K28</f>
        <v>531</v>
      </c>
      <c r="L28" s="213">
        <f>'[10]2011 '!L28</f>
        <v>563</v>
      </c>
      <c r="M28" s="213">
        <f>'[10]2011 '!M28</f>
        <v>447</v>
      </c>
      <c r="N28" s="213">
        <f>'[10]2011 '!N28</f>
        <v>553</v>
      </c>
      <c r="O28" s="211">
        <f t="shared" si="3"/>
        <v>6902</v>
      </c>
    </row>
    <row r="29" spans="1:15" ht="12">
      <c r="A29" s="207" t="s">
        <v>83</v>
      </c>
      <c r="B29" s="208" t="s">
        <v>102</v>
      </c>
      <c r="C29" s="209">
        <f>'[10]2011 '!C29</f>
        <v>3165</v>
      </c>
      <c r="D29" s="209">
        <f>'[10]2011 '!D29</f>
        <v>3165</v>
      </c>
      <c r="E29" s="209">
        <f>'[10]2011 '!E29</f>
        <v>3204</v>
      </c>
      <c r="F29" s="209">
        <f>'[10]2011 '!F29</f>
        <v>3205</v>
      </c>
      <c r="G29" s="209">
        <f>'[10]2011 '!G29</f>
        <v>3211</v>
      </c>
      <c r="H29" s="209">
        <f>'[10]2011 '!H29</f>
        <v>3218</v>
      </c>
      <c r="I29" s="209">
        <f>'[10]2011 '!I29</f>
        <v>3171</v>
      </c>
      <c r="J29" s="209">
        <f>'[10]2011 '!J29</f>
        <v>3146</v>
      </c>
      <c r="K29" s="209">
        <f>'[10]2011 '!K29</f>
        <v>3155</v>
      </c>
      <c r="L29" s="209">
        <f>'[10]2011 '!L29</f>
        <v>3158</v>
      </c>
      <c r="M29" s="209">
        <f>'[10]2011 '!M29</f>
        <v>3165</v>
      </c>
      <c r="N29" s="209">
        <f>'[10]2011 '!N29</f>
        <v>3163</v>
      </c>
      <c r="O29" s="211">
        <f>MAX(C29:N29)</f>
        <v>3218</v>
      </c>
    </row>
    <row r="30" spans="1:15" ht="12">
      <c r="A30" s="207" t="s">
        <v>16</v>
      </c>
      <c r="B30" s="208" t="s">
        <v>104</v>
      </c>
      <c r="C30" s="209">
        <v>1575.5</v>
      </c>
      <c r="D30" s="209">
        <v>1394.2999999999884</v>
      </c>
      <c r="E30" s="209">
        <v>1454.7000000000116</v>
      </c>
      <c r="F30" s="209">
        <v>1345</v>
      </c>
      <c r="G30" s="209">
        <v>1532</v>
      </c>
      <c r="H30" s="209">
        <v>1829</v>
      </c>
      <c r="I30" s="209">
        <v>1377.1000000000058</v>
      </c>
      <c r="J30" s="209">
        <v>1462.499999999971</v>
      </c>
      <c r="K30" s="209">
        <f>'[10]2011 '!K30</f>
        <v>1761.500000000029</v>
      </c>
      <c r="L30" s="209">
        <f>'[10]2011 '!L30</f>
        <v>1859.5</v>
      </c>
      <c r="M30" s="209">
        <f>'[10]2011 '!M30</f>
        <v>1679.8999999999942</v>
      </c>
      <c r="N30" s="209">
        <f>'[10]2011 '!N30</f>
        <v>1660</v>
      </c>
      <c r="O30" s="211">
        <f t="shared" si="3"/>
        <v>18931</v>
      </c>
    </row>
    <row r="31" spans="1:15" ht="12">
      <c r="A31" s="207" t="s">
        <v>108</v>
      </c>
      <c r="B31" s="208" t="s">
        <v>105</v>
      </c>
      <c r="C31" s="209">
        <v>922</v>
      </c>
      <c r="D31" s="209">
        <v>918</v>
      </c>
      <c r="E31" s="209">
        <v>920</v>
      </c>
      <c r="F31" s="209">
        <v>906</v>
      </c>
      <c r="G31" s="209">
        <v>1090</v>
      </c>
      <c r="H31" s="209">
        <v>915</v>
      </c>
      <c r="I31" s="209">
        <v>910</v>
      </c>
      <c r="J31" s="209">
        <v>922</v>
      </c>
      <c r="K31" s="209">
        <f>'[10]2011 '!K31</f>
        <v>1000</v>
      </c>
      <c r="L31" s="209">
        <f>'[10]2011 '!L31</f>
        <v>988</v>
      </c>
      <c r="M31" s="209">
        <f>'[10]2011 '!M31</f>
        <v>895</v>
      </c>
      <c r="N31" s="209">
        <f>'[10]2011 '!N31</f>
        <v>966</v>
      </c>
      <c r="O31" s="211">
        <f>MAX(C31:N31)</f>
        <v>1090</v>
      </c>
    </row>
    <row r="32" spans="1:15" ht="12">
      <c r="A32" s="207" t="s">
        <v>109</v>
      </c>
      <c r="B32" s="208" t="s">
        <v>105</v>
      </c>
      <c r="C32" s="214">
        <v>410</v>
      </c>
      <c r="D32" s="214">
        <v>415</v>
      </c>
      <c r="E32" s="214">
        <v>413</v>
      </c>
      <c r="F32" s="214">
        <v>418</v>
      </c>
      <c r="G32" s="214">
        <v>416</v>
      </c>
      <c r="H32" s="214">
        <v>402</v>
      </c>
      <c r="I32" s="214">
        <v>408</v>
      </c>
      <c r="J32" s="214">
        <v>411</v>
      </c>
      <c r="K32" s="209">
        <f>'[10]2011 '!K32</f>
        <v>382</v>
      </c>
      <c r="L32" s="209">
        <f>'[10]2011 '!L32</f>
        <v>398</v>
      </c>
      <c r="M32" s="209">
        <f>'[10]2011 '!M32</f>
        <v>390</v>
      </c>
      <c r="N32" s="209">
        <f>'[10]2011 '!N32</f>
        <v>418</v>
      </c>
      <c r="O32" s="211">
        <f>MIN(C32:N32)</f>
        <v>382</v>
      </c>
    </row>
    <row r="33" spans="1:15" ht="12">
      <c r="A33" s="207" t="s">
        <v>110</v>
      </c>
      <c r="B33" s="208" t="s">
        <v>103</v>
      </c>
      <c r="C33" s="215">
        <v>3.8159804192880884</v>
      </c>
      <c r="D33" s="215">
        <v>3.800585787539255</v>
      </c>
      <c r="E33" s="215">
        <v>3.83259239759554</v>
      </c>
      <c r="F33" s="215">
        <v>3.85636698191419</v>
      </c>
      <c r="G33" s="215">
        <v>3.8330469292130687</v>
      </c>
      <c r="H33" s="215">
        <v>3.8304058834470984</v>
      </c>
      <c r="I33" s="215">
        <v>3.8300180829859487</v>
      </c>
      <c r="J33" s="215">
        <v>3.8360499806676627</v>
      </c>
      <c r="K33" s="215">
        <f>K20/K27</f>
        <v>3.752658168928774</v>
      </c>
      <c r="L33" s="215">
        <f>L20/L27</f>
        <v>3.7716427500923437</v>
      </c>
      <c r="M33" s="215">
        <f>M20/M27</f>
        <v>3.824239215757693</v>
      </c>
      <c r="N33" s="215">
        <f>N20/N27</f>
        <v>3.648606971069006</v>
      </c>
      <c r="O33" s="215">
        <f>O20/O27</f>
        <v>3.8013872144230882</v>
      </c>
    </row>
    <row r="34" spans="1:15" ht="12">
      <c r="A34" s="200"/>
      <c r="B34" s="200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11"/>
    </row>
    <row r="35" spans="1:15" ht="12">
      <c r="A35" s="181" t="s">
        <v>46</v>
      </c>
      <c r="B35" s="182" t="s">
        <v>99</v>
      </c>
      <c r="C35" s="183" t="s">
        <v>0</v>
      </c>
      <c r="D35" s="183" t="s">
        <v>1</v>
      </c>
      <c r="E35" s="183" t="s">
        <v>2</v>
      </c>
      <c r="F35" s="183" t="s">
        <v>3</v>
      </c>
      <c r="G35" s="183" t="s">
        <v>4</v>
      </c>
      <c r="H35" s="183" t="s">
        <v>5</v>
      </c>
      <c r="I35" s="184" t="s">
        <v>6</v>
      </c>
      <c r="J35" s="184" t="s">
        <v>7</v>
      </c>
      <c r="K35" s="184" t="s">
        <v>8</v>
      </c>
      <c r="L35" s="184" t="s">
        <v>9</v>
      </c>
      <c r="M35" s="184" t="s">
        <v>10</v>
      </c>
      <c r="N35" s="183" t="s">
        <v>11</v>
      </c>
      <c r="O35" s="184" t="s">
        <v>12</v>
      </c>
    </row>
    <row r="36" spans="1:17" ht="12">
      <c r="A36" s="185" t="s">
        <v>13</v>
      </c>
      <c r="B36" s="186" t="s">
        <v>100</v>
      </c>
      <c r="C36" s="197">
        <v>112453</v>
      </c>
      <c r="D36" s="197">
        <v>106539</v>
      </c>
      <c r="E36" s="197">
        <v>125323</v>
      </c>
      <c r="F36" s="197">
        <v>119600</v>
      </c>
      <c r="G36" s="197">
        <v>122258</v>
      </c>
      <c r="H36" s="197">
        <v>115028</v>
      </c>
      <c r="I36" s="197">
        <v>119431</v>
      </c>
      <c r="J36" s="197">
        <v>120021</v>
      </c>
      <c r="K36" s="197">
        <v>112547</v>
      </c>
      <c r="L36" s="197">
        <v>117064</v>
      </c>
      <c r="M36" s="196">
        <f>'[8]Gross Gen'!$K$42</f>
        <v>110625</v>
      </c>
      <c r="N36" s="196">
        <f>'[8]Gross Gen'!K43</f>
        <v>117340</v>
      </c>
      <c r="O36" s="188">
        <f aca="true" t="shared" si="6" ref="O36:O46">SUM(C36:N36)</f>
        <v>1398229</v>
      </c>
      <c r="P36" s="189"/>
      <c r="Q36" s="189"/>
    </row>
    <row r="37" spans="1:17" ht="12">
      <c r="A37" s="185" t="s">
        <v>106</v>
      </c>
      <c r="B37" s="186" t="s">
        <v>100</v>
      </c>
      <c r="C37" s="197">
        <f>C36-C38</f>
        <v>1813</v>
      </c>
      <c r="D37" s="197">
        <f aca="true" t="shared" si="7" ref="D37:N37">D36-D38</f>
        <v>1779</v>
      </c>
      <c r="E37" s="197">
        <f t="shared" si="7"/>
        <v>2071</v>
      </c>
      <c r="F37" s="197">
        <f t="shared" si="7"/>
        <v>1856</v>
      </c>
      <c r="G37" s="197">
        <f t="shared" si="7"/>
        <v>1766</v>
      </c>
      <c r="H37" s="197">
        <f t="shared" si="7"/>
        <v>1736</v>
      </c>
      <c r="I37" s="197">
        <f t="shared" si="7"/>
        <v>1855</v>
      </c>
      <c r="J37" s="197">
        <f t="shared" si="7"/>
        <v>2037</v>
      </c>
      <c r="K37" s="197">
        <f t="shared" si="7"/>
        <v>1655</v>
      </c>
      <c r="L37" s="197">
        <f t="shared" si="7"/>
        <v>1804</v>
      </c>
      <c r="M37" s="197">
        <f t="shared" si="7"/>
        <v>1761</v>
      </c>
      <c r="N37" s="197">
        <f t="shared" si="7"/>
        <v>1756</v>
      </c>
      <c r="O37" s="188">
        <f t="shared" si="6"/>
        <v>21889</v>
      </c>
      <c r="P37" s="189"/>
      <c r="Q37" s="189"/>
    </row>
    <row r="38" spans="1:15" ht="12">
      <c r="A38" s="185" t="s">
        <v>14</v>
      </c>
      <c r="B38" s="186" t="s">
        <v>100</v>
      </c>
      <c r="C38" s="197">
        <v>110640</v>
      </c>
      <c r="D38" s="197">
        <v>104760</v>
      </c>
      <c r="E38" s="197">
        <v>123252</v>
      </c>
      <c r="F38" s="197">
        <v>117744</v>
      </c>
      <c r="G38" s="197">
        <v>120492</v>
      </c>
      <c r="H38" s="197">
        <v>113292</v>
      </c>
      <c r="I38" s="197">
        <v>117576</v>
      </c>
      <c r="J38" s="197">
        <v>117984</v>
      </c>
      <c r="K38" s="197">
        <v>110892</v>
      </c>
      <c r="L38" s="197">
        <v>115260</v>
      </c>
      <c r="M38" s="197">
        <f>'[8]Gen-cust'!$K$38</f>
        <v>108864</v>
      </c>
      <c r="N38" s="197">
        <f>'[8]Gen-cust'!K39</f>
        <v>115584</v>
      </c>
      <c r="O38" s="188">
        <f t="shared" si="6"/>
        <v>1376340</v>
      </c>
    </row>
    <row r="39" spans="1:15" ht="12">
      <c r="A39" s="185" t="s">
        <v>107</v>
      </c>
      <c r="B39" s="186" t="s">
        <v>100</v>
      </c>
      <c r="C39" s="197">
        <f>'[5]Billed'!$I$41</f>
        <v>89994</v>
      </c>
      <c r="D39" s="197">
        <f>'[5]Billed'!I42</f>
        <v>90887</v>
      </c>
      <c r="E39" s="197">
        <f>'[5]Billed'!I43</f>
        <v>123476</v>
      </c>
      <c r="F39" s="197">
        <f>'[5]Billed'!I44</f>
        <v>92200</v>
      </c>
      <c r="G39" s="197">
        <f>'[5]Billed'!I45</f>
        <v>102858</v>
      </c>
      <c r="H39" s="197">
        <f>'[5]Billed'!I46</f>
        <v>108965</v>
      </c>
      <c r="I39" s="197">
        <f>'[5]Billed'!$K$35</f>
        <v>97536</v>
      </c>
      <c r="J39" s="197">
        <f>'[5]Billed'!K36</f>
        <v>100687</v>
      </c>
      <c r="K39" s="197">
        <f>'[5]Billed'!K37</f>
        <v>103977</v>
      </c>
      <c r="L39" s="197">
        <f>'[5]Billed'!K38</f>
        <v>94849</v>
      </c>
      <c r="M39" s="197">
        <f>'[9]Billed'!$K$40</f>
        <v>94886</v>
      </c>
      <c r="N39" s="197">
        <f>'[9]Billed'!$K$41</f>
        <v>119045</v>
      </c>
      <c r="O39" s="188">
        <f t="shared" si="6"/>
        <v>1219360</v>
      </c>
    </row>
    <row r="40" spans="1:15" s="190" customFormat="1" ht="12">
      <c r="A40" s="185" t="s">
        <v>125</v>
      </c>
      <c r="B40" s="186" t="s">
        <v>100</v>
      </c>
      <c r="C40" s="187">
        <f aca="true" t="shared" si="8" ref="C40:N40">C38-C39</f>
        <v>20646</v>
      </c>
      <c r="D40" s="187">
        <f t="shared" si="8"/>
        <v>13873</v>
      </c>
      <c r="E40" s="244">
        <f t="shared" si="8"/>
        <v>-224</v>
      </c>
      <c r="F40" s="187">
        <f t="shared" si="8"/>
        <v>25544</v>
      </c>
      <c r="G40" s="187">
        <f t="shared" si="8"/>
        <v>17634</v>
      </c>
      <c r="H40" s="187">
        <f t="shared" si="8"/>
        <v>4327</v>
      </c>
      <c r="I40" s="187">
        <f t="shared" si="8"/>
        <v>20040</v>
      </c>
      <c r="J40" s="187">
        <f t="shared" si="8"/>
        <v>17297</v>
      </c>
      <c r="K40" s="187">
        <f t="shared" si="8"/>
        <v>6915</v>
      </c>
      <c r="L40" s="187">
        <f t="shared" si="8"/>
        <v>20411</v>
      </c>
      <c r="M40" s="187">
        <f t="shared" si="8"/>
        <v>13978</v>
      </c>
      <c r="N40" s="244">
        <f t="shared" si="8"/>
        <v>-3461</v>
      </c>
      <c r="O40" s="188">
        <f t="shared" si="6"/>
        <v>156980</v>
      </c>
    </row>
    <row r="41" spans="1:20" s="190" customFormat="1" ht="12">
      <c r="A41" s="185" t="s">
        <v>97</v>
      </c>
      <c r="B41" s="186" t="s">
        <v>105</v>
      </c>
      <c r="C41" s="187">
        <v>372</v>
      </c>
      <c r="D41" s="187">
        <v>372</v>
      </c>
      <c r="E41" s="187">
        <v>372</v>
      </c>
      <c r="F41" s="187">
        <v>372</v>
      </c>
      <c r="G41" s="187">
        <v>372</v>
      </c>
      <c r="H41" s="187">
        <v>372</v>
      </c>
      <c r="I41" s="187">
        <v>372</v>
      </c>
      <c r="J41" s="187">
        <v>372</v>
      </c>
      <c r="K41" s="187">
        <v>372</v>
      </c>
      <c r="L41" s="187">
        <v>372</v>
      </c>
      <c r="M41" s="187">
        <v>372</v>
      </c>
      <c r="N41" s="187">
        <v>372</v>
      </c>
      <c r="O41" s="188">
        <f>AVERAGE(C41:N41)</f>
        <v>372</v>
      </c>
      <c r="P41" s="193"/>
      <c r="Q41" s="194"/>
      <c r="R41" s="194"/>
      <c r="S41" s="194"/>
      <c r="T41" s="195"/>
    </row>
    <row r="42" spans="1:20" s="190" customFormat="1" ht="12">
      <c r="A42" s="185" t="s">
        <v>98</v>
      </c>
      <c r="B42" s="186" t="s">
        <v>105</v>
      </c>
      <c r="C42" s="187">
        <v>353.4</v>
      </c>
      <c r="D42" s="187">
        <v>353.4</v>
      </c>
      <c r="E42" s="187">
        <v>353.4</v>
      </c>
      <c r="F42" s="187">
        <v>353.4</v>
      </c>
      <c r="G42" s="187">
        <v>353.4</v>
      </c>
      <c r="H42" s="187">
        <v>353.4</v>
      </c>
      <c r="I42" s="187">
        <v>353.4</v>
      </c>
      <c r="J42" s="187">
        <v>353.4</v>
      </c>
      <c r="K42" s="187">
        <v>353.4</v>
      </c>
      <c r="L42" s="187">
        <v>353.4</v>
      </c>
      <c r="M42" s="187">
        <v>353.4</v>
      </c>
      <c r="N42" s="187">
        <v>353.4</v>
      </c>
      <c r="O42" s="188">
        <f>AVERAGE(C42:N42)</f>
        <v>353.40000000000003</v>
      </c>
      <c r="P42" s="193"/>
      <c r="Q42" s="194"/>
      <c r="R42" s="194"/>
      <c r="S42" s="194"/>
      <c r="T42" s="195"/>
    </row>
    <row r="43" spans="1:15" ht="12">
      <c r="A43" s="185" t="s">
        <v>15</v>
      </c>
      <c r="B43" s="186" t="s">
        <v>101</v>
      </c>
      <c r="C43" s="219">
        <f>'[5]Fuel use'!$J$41</f>
        <v>29623</v>
      </c>
      <c r="D43" s="219">
        <f>'[5]Fuel use'!J42</f>
        <v>28029.56433336863</v>
      </c>
      <c r="E43" s="219">
        <f>'[5]Fuel use'!J43</f>
        <v>34349</v>
      </c>
      <c r="F43" s="219">
        <f>'[5]Fuel use'!J44</f>
        <v>33208</v>
      </c>
      <c r="G43" s="219">
        <f>'[5]Fuel use'!J45</f>
        <v>34189.608069469454</v>
      </c>
      <c r="H43" s="219">
        <f>'[5]Fuel use'!J46</f>
        <v>32113.719157047548</v>
      </c>
      <c r="I43" s="219">
        <f>'[5]Fuel use'!$L$35</f>
        <v>32476.435878428463</v>
      </c>
      <c r="J43" s="219">
        <f>'[5]Fuel use'!L36</f>
        <v>32541.028169014084</v>
      </c>
      <c r="K43" s="219">
        <f>'[5]Fuel use'!L37</f>
        <v>30756</v>
      </c>
      <c r="L43" s="219">
        <f>'[5]Fuel use'!L38</f>
        <v>31519</v>
      </c>
      <c r="M43" s="219">
        <f>'[8]Fuel use'!$L$39</f>
        <v>29781.367467965687</v>
      </c>
      <c r="N43" s="219">
        <f>'[8]Fuel use'!L40</f>
        <v>32283.85830774119</v>
      </c>
      <c r="O43" s="188">
        <f t="shared" si="6"/>
        <v>380870.581383035</v>
      </c>
    </row>
    <row r="44" spans="1:17" s="190" customFormat="1" ht="12">
      <c r="A44" s="185" t="s">
        <v>84</v>
      </c>
      <c r="B44" s="186" t="s">
        <v>101</v>
      </c>
      <c r="C44" s="196">
        <v>178</v>
      </c>
      <c r="D44" s="196">
        <v>167</v>
      </c>
      <c r="E44" s="187">
        <v>152</v>
      </c>
      <c r="F44" s="196">
        <v>210</v>
      </c>
      <c r="G44" s="196">
        <v>162</v>
      </c>
      <c r="H44" s="196">
        <v>154</v>
      </c>
      <c r="I44" s="196">
        <v>194</v>
      </c>
      <c r="J44" s="196">
        <v>540</v>
      </c>
      <c r="K44" s="196">
        <f>'[10]2011 '!K44</f>
        <v>124</v>
      </c>
      <c r="L44" s="196">
        <f>'[10]2011 '!L44</f>
        <v>172</v>
      </c>
      <c r="M44" s="196">
        <f>'[10]2011 '!M44</f>
        <v>154</v>
      </c>
      <c r="N44" s="196">
        <f>'[10]2011 '!N44</f>
        <v>215</v>
      </c>
      <c r="O44" s="188">
        <f t="shared" si="6"/>
        <v>2422</v>
      </c>
      <c r="P44" s="193"/>
      <c r="Q44" s="194"/>
    </row>
    <row r="45" spans="1:15" s="190" customFormat="1" ht="12">
      <c r="A45" s="185" t="s">
        <v>83</v>
      </c>
      <c r="B45" s="186" t="s">
        <v>102</v>
      </c>
      <c r="C45" s="187">
        <f>'[10]2011 '!C45</f>
        <v>993</v>
      </c>
      <c r="D45" s="187">
        <f>'[10]2011 '!D45</f>
        <v>993</v>
      </c>
      <c r="E45" s="187">
        <f>'[10]2011 '!E45</f>
        <v>985</v>
      </c>
      <c r="F45" s="187">
        <f>'[10]2011 '!F45</f>
        <v>988</v>
      </c>
      <c r="G45" s="187">
        <f>'[10]2011 '!G45</f>
        <v>989</v>
      </c>
      <c r="H45" s="187">
        <f>'[10]2011 '!H45</f>
        <v>992</v>
      </c>
      <c r="I45" s="187">
        <f>'[10]2011 '!I45</f>
        <v>993</v>
      </c>
      <c r="J45" s="187">
        <f>'[10]2011 '!J45</f>
        <v>974</v>
      </c>
      <c r="K45" s="187">
        <f>'[10]2011 '!K45</f>
        <v>976</v>
      </c>
      <c r="L45" s="187">
        <f>'[10]2011 '!L45</f>
        <v>978</v>
      </c>
      <c r="M45" s="187">
        <f>'[10]2011 '!M45</f>
        <v>981</v>
      </c>
      <c r="N45" s="187">
        <f>'[10]2011 '!N45</f>
        <v>970</v>
      </c>
      <c r="O45" s="188">
        <f>MAX(C45:N45)</f>
        <v>993</v>
      </c>
    </row>
    <row r="46" spans="1:15" ht="12">
      <c r="A46" s="185" t="s">
        <v>16</v>
      </c>
      <c r="B46" s="186" t="s">
        <v>104</v>
      </c>
      <c r="C46" s="197">
        <f>'[7]Gen_Billing_2010'!B29</f>
        <v>1089</v>
      </c>
      <c r="D46" s="197">
        <f>'[7]Gen_Billing_2010'!C29</f>
        <v>1141</v>
      </c>
      <c r="E46" s="197">
        <f>'[7]Gen_Billing_2010'!D29</f>
        <v>1274</v>
      </c>
      <c r="F46" s="197">
        <f>'[7]Gen_Billing_2010'!E29</f>
        <v>1123</v>
      </c>
      <c r="G46" s="197">
        <f>'[7]Gen_Billing_2010'!F29</f>
        <v>1277</v>
      </c>
      <c r="H46" s="197">
        <f>'[10]2011 '!H46</f>
        <v>1126.900000000005</v>
      </c>
      <c r="I46" s="197">
        <f>'[10]2011 '!I46</f>
        <v>1120.5999999999985</v>
      </c>
      <c r="J46" s="197">
        <f>'[10]2011 '!J46</f>
        <v>1140.7000000000007</v>
      </c>
      <c r="K46" s="197">
        <f>'[10]2011 '!K46</f>
        <v>976.6000000000004</v>
      </c>
      <c r="L46" s="197">
        <f>'[10]2011 '!L46</f>
        <v>1099.7999999999975</v>
      </c>
      <c r="M46" s="197">
        <f>'[10]2011 '!M46</f>
        <v>1025</v>
      </c>
      <c r="N46" s="197">
        <f>'[10]2011 '!N46</f>
        <v>1096.900000000005</v>
      </c>
      <c r="O46" s="188">
        <f t="shared" si="6"/>
        <v>13490.500000000007</v>
      </c>
    </row>
    <row r="47" spans="1:15" ht="12">
      <c r="A47" s="185" t="s">
        <v>108</v>
      </c>
      <c r="B47" s="186" t="s">
        <v>105</v>
      </c>
      <c r="C47" s="197">
        <f>'[7]Gen_Billing_2010'!B30</f>
        <v>285</v>
      </c>
      <c r="D47" s="197">
        <f>'[7]Gen_Billing_2010'!C30</f>
        <v>270</v>
      </c>
      <c r="E47" s="197">
        <f>'[7]Gen_Billing_2010'!D30</f>
        <v>270</v>
      </c>
      <c r="F47" s="197">
        <f>'[7]Gen_Billing_2010'!E30</f>
        <v>278</v>
      </c>
      <c r="G47" s="197">
        <f>'[7]Gen_Billing_2010'!F30</f>
        <v>278</v>
      </c>
      <c r="H47" s="197">
        <f>'[7]Gen_Billing_2010'!G30</f>
        <v>285</v>
      </c>
      <c r="I47" s="197">
        <f>'[7]Gen_Billing_2010'!H30</f>
        <v>287</v>
      </c>
      <c r="J47" s="197">
        <f>'[7]Gen_Billing_2010'!I30</f>
        <v>285</v>
      </c>
      <c r="K47" s="197">
        <f>'[7]Gen_Billing_2010'!J30</f>
        <v>298</v>
      </c>
      <c r="L47" s="197">
        <f>'[7]Gen_Billing_2010'!K30</f>
        <v>295</v>
      </c>
      <c r="M47" s="197">
        <f>'[10]2011 '!M47</f>
        <v>273</v>
      </c>
      <c r="N47" s="197">
        <f>'[10]2011 '!N47</f>
        <v>290</v>
      </c>
      <c r="O47" s="188">
        <f>MAX(C47:N47)</f>
        <v>298</v>
      </c>
    </row>
    <row r="48" spans="1:15" ht="12">
      <c r="A48" s="185" t="s">
        <v>109</v>
      </c>
      <c r="B48" s="186" t="s">
        <v>105</v>
      </c>
      <c r="C48" s="197">
        <f>'[7]Gen_Billing_2010'!B31</f>
        <v>109</v>
      </c>
      <c r="D48" s="197">
        <f>'[7]Gen_Billing_2010'!C31</f>
        <v>102</v>
      </c>
      <c r="E48" s="197">
        <f>'[7]Gen_Billing_2010'!D31</f>
        <v>102</v>
      </c>
      <c r="F48" s="197">
        <f>'[7]Gen_Billing_2010'!E31</f>
        <v>115</v>
      </c>
      <c r="G48" s="197">
        <f>'[7]Gen_Billing_2010'!F31</f>
        <v>115</v>
      </c>
      <c r="H48" s="197">
        <f>'[7]Gen_Billing_2010'!G31</f>
        <v>118</v>
      </c>
      <c r="I48" s="197">
        <f>'[7]Gen_Billing_2010'!H31</f>
        <v>120</v>
      </c>
      <c r="J48" s="197">
        <f>'[7]Gen_Billing_2010'!I31</f>
        <v>118</v>
      </c>
      <c r="K48" s="197">
        <f>'[7]Gen_Billing_2010'!J31</f>
        <v>124</v>
      </c>
      <c r="L48" s="197">
        <f>'[7]Gen_Billing_2010'!K31</f>
        <v>128</v>
      </c>
      <c r="M48" s="197">
        <f>'[10]2011 '!M48</f>
        <v>109</v>
      </c>
      <c r="N48" s="197">
        <f>'[10]2011 '!N48</f>
        <v>108</v>
      </c>
      <c r="O48" s="188">
        <f>MIN(C48:N48)</f>
        <v>102</v>
      </c>
    </row>
    <row r="49" spans="1:17" s="190" customFormat="1" ht="12">
      <c r="A49" s="185" t="s">
        <v>110</v>
      </c>
      <c r="B49" s="186" t="s">
        <v>103</v>
      </c>
      <c r="C49" s="199">
        <f aca="true" t="shared" si="9" ref="C49:O49">C36/C43</f>
        <v>3.7961381359079094</v>
      </c>
      <c r="D49" s="199">
        <f t="shared" si="9"/>
        <v>3.8009509792190195</v>
      </c>
      <c r="E49" s="199">
        <f t="shared" si="9"/>
        <v>3.6485196075577164</v>
      </c>
      <c r="F49" s="199">
        <f t="shared" si="9"/>
        <v>3.6015417971573114</v>
      </c>
      <c r="G49" s="199">
        <f t="shared" si="9"/>
        <v>3.5758818805873833</v>
      </c>
      <c r="H49" s="199">
        <f t="shared" si="9"/>
        <v>3.5818959316880123</v>
      </c>
      <c r="I49" s="199">
        <f t="shared" si="9"/>
        <v>3.6774663465866526</v>
      </c>
      <c r="J49" s="199">
        <f t="shared" si="9"/>
        <v>3.6882977199314584</v>
      </c>
      <c r="K49" s="199">
        <f t="shared" si="9"/>
        <v>3.659351020939004</v>
      </c>
      <c r="L49" s="199">
        <f t="shared" si="9"/>
        <v>3.7140772232621595</v>
      </c>
      <c r="M49" s="199">
        <f t="shared" si="9"/>
        <v>3.7145708678083276</v>
      </c>
      <c r="N49" s="199">
        <f t="shared" si="9"/>
        <v>3.6346337194728555</v>
      </c>
      <c r="O49" s="199">
        <f t="shared" si="9"/>
        <v>3.6711394062589076</v>
      </c>
      <c r="P49" s="193"/>
      <c r="Q49" s="194"/>
    </row>
    <row r="50" spans="1:15" ht="12">
      <c r="A50" s="200"/>
      <c r="B50" s="200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2"/>
    </row>
    <row r="51" spans="1:15" ht="12">
      <c r="A51" s="203" t="s">
        <v>45</v>
      </c>
      <c r="B51" s="204" t="s">
        <v>99</v>
      </c>
      <c r="C51" s="205" t="s">
        <v>0</v>
      </c>
      <c r="D51" s="205" t="s">
        <v>1</v>
      </c>
      <c r="E51" s="205" t="s">
        <v>2</v>
      </c>
      <c r="F51" s="205" t="s">
        <v>3</v>
      </c>
      <c r="G51" s="205" t="s">
        <v>4</v>
      </c>
      <c r="H51" s="205" t="s">
        <v>5</v>
      </c>
      <c r="I51" s="206" t="s">
        <v>6</v>
      </c>
      <c r="J51" s="206" t="s">
        <v>7</v>
      </c>
      <c r="K51" s="206" t="s">
        <v>8</v>
      </c>
      <c r="L51" s="206" t="s">
        <v>9</v>
      </c>
      <c r="M51" s="206" t="s">
        <v>10</v>
      </c>
      <c r="N51" s="205" t="s">
        <v>11</v>
      </c>
      <c r="O51" s="206" t="s">
        <v>12</v>
      </c>
    </row>
    <row r="52" spans="1:17" ht="12">
      <c r="A52" s="207" t="s">
        <v>13</v>
      </c>
      <c r="B52" s="208" t="s">
        <v>100</v>
      </c>
      <c r="C52" s="214">
        <v>96230.00000000035</v>
      </c>
      <c r="D52" s="214">
        <v>86109</v>
      </c>
      <c r="E52" s="214">
        <v>95413.99999999983</v>
      </c>
      <c r="F52" s="214">
        <v>94515.00000000012</v>
      </c>
      <c r="G52" s="214">
        <v>98427.99999999972</v>
      </c>
      <c r="H52" s="214">
        <v>100210.00000000019</v>
      </c>
      <c r="I52" s="214">
        <v>103448.99999999988</v>
      </c>
      <c r="J52" s="214">
        <v>96058.0000000002</v>
      </c>
      <c r="K52" s="214">
        <v>92614</v>
      </c>
      <c r="L52" s="214">
        <v>92627</v>
      </c>
      <c r="M52" s="213">
        <f>'[8]Gross Gen'!$K$58</f>
        <v>89698.00000000029</v>
      </c>
      <c r="N52" s="213">
        <f>'[8]Gross Gen'!K59</f>
        <v>104975.99999999983</v>
      </c>
      <c r="O52" s="211">
        <f aca="true" t="shared" si="10" ref="O52:O62">SUM(C52:N52)</f>
        <v>1150328.0000000005</v>
      </c>
      <c r="P52" s="189"/>
      <c r="Q52" s="189"/>
    </row>
    <row r="53" spans="1:17" ht="12">
      <c r="A53" s="207" t="s">
        <v>106</v>
      </c>
      <c r="B53" s="208" t="s">
        <v>100</v>
      </c>
      <c r="C53" s="214">
        <f>C52-C54</f>
        <v>2810</v>
      </c>
      <c r="D53" s="214">
        <f aca="true" t="shared" si="11" ref="D53:N53">D52-D54</f>
        <v>2133</v>
      </c>
      <c r="E53" s="214">
        <f t="shared" si="11"/>
        <v>2522</v>
      </c>
      <c r="F53" s="214">
        <f t="shared" si="11"/>
        <v>2271</v>
      </c>
      <c r="G53" s="214">
        <f t="shared" si="11"/>
        <v>2668</v>
      </c>
      <c r="H53" s="214">
        <f t="shared" si="11"/>
        <v>2374</v>
      </c>
      <c r="I53" s="214">
        <f t="shared" si="11"/>
        <v>3489</v>
      </c>
      <c r="J53" s="214">
        <f t="shared" si="11"/>
        <v>2254</v>
      </c>
      <c r="K53" s="214">
        <f t="shared" si="11"/>
        <v>2386</v>
      </c>
      <c r="L53" s="214">
        <f t="shared" si="11"/>
        <v>1883</v>
      </c>
      <c r="M53" s="214">
        <f t="shared" si="11"/>
        <v>2890</v>
      </c>
      <c r="N53" s="214">
        <f t="shared" si="11"/>
        <v>2184</v>
      </c>
      <c r="O53" s="211">
        <f t="shared" si="10"/>
        <v>29864</v>
      </c>
      <c r="P53" s="189"/>
      <c r="Q53" s="189"/>
    </row>
    <row r="54" spans="1:15" ht="12">
      <c r="A54" s="207" t="s">
        <v>14</v>
      </c>
      <c r="B54" s="208" t="s">
        <v>100</v>
      </c>
      <c r="C54" s="214">
        <v>93420.00000000035</v>
      </c>
      <c r="D54" s="214">
        <v>83976</v>
      </c>
      <c r="E54" s="214">
        <v>92891.99999999983</v>
      </c>
      <c r="F54" s="214">
        <v>92244.00000000012</v>
      </c>
      <c r="G54" s="214">
        <v>95759.99999999972</v>
      </c>
      <c r="H54" s="214">
        <v>97836.00000000019</v>
      </c>
      <c r="I54" s="214">
        <v>99959.99999999988</v>
      </c>
      <c r="J54" s="214">
        <v>93804.0000000002</v>
      </c>
      <c r="K54" s="214">
        <v>90228</v>
      </c>
      <c r="L54" s="214">
        <v>90744</v>
      </c>
      <c r="M54" s="214">
        <f>'[8]Gen-cust'!$K$53</f>
        <v>86808.00000000029</v>
      </c>
      <c r="N54" s="214">
        <f>'[8]Gen-cust'!K54</f>
        <v>102791.99999999983</v>
      </c>
      <c r="O54" s="211">
        <f t="shared" si="10"/>
        <v>1120464.0000000005</v>
      </c>
    </row>
    <row r="55" spans="1:15" ht="12">
      <c r="A55" s="207" t="s">
        <v>107</v>
      </c>
      <c r="B55" s="208" t="s">
        <v>100</v>
      </c>
      <c r="C55" s="214">
        <f>'[1]Generation 2011'!B41</f>
        <v>68250</v>
      </c>
      <c r="D55" s="214">
        <f>'[1]Generation 2011'!C41</f>
        <v>62270</v>
      </c>
      <c r="E55" s="214">
        <v>68971</v>
      </c>
      <c r="F55" s="214">
        <v>73609</v>
      </c>
      <c r="G55" s="214">
        <v>71362</v>
      </c>
      <c r="H55" s="214">
        <v>77063</v>
      </c>
      <c r="I55" s="214">
        <v>81326</v>
      </c>
      <c r="J55" s="214">
        <v>74544</v>
      </c>
      <c r="K55" s="214">
        <v>70155</v>
      </c>
      <c r="L55" s="214">
        <f>'[9]Billed'!$K$55</f>
        <v>81077</v>
      </c>
      <c r="M55" s="214">
        <f>'[9]Billed'!$K$56</f>
        <v>76917</v>
      </c>
      <c r="N55" s="214">
        <f>'[9]Billed'!$K$57</f>
        <v>89494</v>
      </c>
      <c r="O55" s="211">
        <f t="shared" si="10"/>
        <v>895038</v>
      </c>
    </row>
    <row r="56" spans="1:15" s="212" customFormat="1" ht="12">
      <c r="A56" s="207" t="s">
        <v>125</v>
      </c>
      <c r="B56" s="208" t="s">
        <v>100</v>
      </c>
      <c r="C56" s="210">
        <f aca="true" t="shared" si="12" ref="C56:N56">C54-C55</f>
        <v>25170.00000000035</v>
      </c>
      <c r="D56" s="210">
        <f t="shared" si="12"/>
        <v>21706</v>
      </c>
      <c r="E56" s="210">
        <f t="shared" si="12"/>
        <v>23920.999999999825</v>
      </c>
      <c r="F56" s="210">
        <f t="shared" si="12"/>
        <v>18635.000000000116</v>
      </c>
      <c r="G56" s="210">
        <f t="shared" si="12"/>
        <v>24397.999999999724</v>
      </c>
      <c r="H56" s="210">
        <f t="shared" si="12"/>
        <v>20773.00000000019</v>
      </c>
      <c r="I56" s="210">
        <f t="shared" si="12"/>
        <v>18633.999999999884</v>
      </c>
      <c r="J56" s="210">
        <f t="shared" si="12"/>
        <v>19260.000000000204</v>
      </c>
      <c r="K56" s="210">
        <f t="shared" si="12"/>
        <v>20073</v>
      </c>
      <c r="L56" s="210">
        <f t="shared" si="12"/>
        <v>9667</v>
      </c>
      <c r="M56" s="210">
        <f t="shared" si="12"/>
        <v>9891.000000000291</v>
      </c>
      <c r="N56" s="210">
        <f t="shared" si="12"/>
        <v>13297.999999999825</v>
      </c>
      <c r="O56" s="211">
        <f t="shared" si="10"/>
        <v>225426.0000000004</v>
      </c>
    </row>
    <row r="57" spans="1:15" s="190" customFormat="1" ht="12">
      <c r="A57" s="207" t="s">
        <v>97</v>
      </c>
      <c r="B57" s="208" t="s">
        <v>105</v>
      </c>
      <c r="C57" s="210">
        <v>187</v>
      </c>
      <c r="D57" s="210">
        <v>187</v>
      </c>
      <c r="E57" s="210">
        <v>187</v>
      </c>
      <c r="F57" s="210">
        <v>187</v>
      </c>
      <c r="G57" s="210">
        <v>187</v>
      </c>
      <c r="H57" s="210">
        <v>187</v>
      </c>
      <c r="I57" s="210">
        <v>187</v>
      </c>
      <c r="J57" s="210">
        <v>187</v>
      </c>
      <c r="K57" s="210">
        <v>187</v>
      </c>
      <c r="L57" s="210">
        <v>187</v>
      </c>
      <c r="M57" s="210">
        <v>187</v>
      </c>
      <c r="N57" s="210">
        <v>187</v>
      </c>
      <c r="O57" s="211">
        <f>AVERAGE(C57:N57)</f>
        <v>187</v>
      </c>
    </row>
    <row r="58" spans="1:15" s="190" customFormat="1" ht="12">
      <c r="A58" s="207" t="s">
        <v>98</v>
      </c>
      <c r="B58" s="208" t="s">
        <v>105</v>
      </c>
      <c r="C58" s="210">
        <v>159</v>
      </c>
      <c r="D58" s="210">
        <v>159</v>
      </c>
      <c r="E58" s="210">
        <v>159</v>
      </c>
      <c r="F58" s="210">
        <v>159</v>
      </c>
      <c r="G58" s="210">
        <v>159</v>
      </c>
      <c r="H58" s="210">
        <v>159</v>
      </c>
      <c r="I58" s="210">
        <v>159</v>
      </c>
      <c r="J58" s="210">
        <v>159</v>
      </c>
      <c r="K58" s="210">
        <v>159</v>
      </c>
      <c r="L58" s="210">
        <v>159</v>
      </c>
      <c r="M58" s="210">
        <v>159</v>
      </c>
      <c r="N58" s="210">
        <v>159</v>
      </c>
      <c r="O58" s="211">
        <f>AVERAGE(C58:N58)</f>
        <v>159</v>
      </c>
    </row>
    <row r="59" spans="1:15" ht="12">
      <c r="A59" s="207" t="s">
        <v>15</v>
      </c>
      <c r="B59" s="208" t="s">
        <v>101</v>
      </c>
      <c r="C59" s="214">
        <v>24918</v>
      </c>
      <c r="D59" s="214">
        <v>22699.000000000004</v>
      </c>
      <c r="E59" s="214">
        <v>24886</v>
      </c>
      <c r="F59" s="214">
        <v>27673.000000000004</v>
      </c>
      <c r="G59" s="214">
        <v>25800.000000000004</v>
      </c>
      <c r="H59" s="214">
        <v>29100.000000000004</v>
      </c>
      <c r="I59" s="214">
        <v>28474.000000000004</v>
      </c>
      <c r="J59" s="214">
        <v>27060.30382293763</v>
      </c>
      <c r="K59" s="214">
        <v>25543</v>
      </c>
      <c r="L59" s="214">
        <v>25506</v>
      </c>
      <c r="M59" s="214">
        <f>'[8]Fuel use'!$L$54</f>
        <v>24434.696177062375</v>
      </c>
      <c r="N59" s="214">
        <f>'[8]Fuel use'!L55</f>
        <v>28140.000000000004</v>
      </c>
      <c r="O59" s="211">
        <f t="shared" si="10"/>
        <v>314234</v>
      </c>
    </row>
    <row r="60" spans="1:15" ht="12">
      <c r="A60" s="207" t="s">
        <v>84</v>
      </c>
      <c r="B60" s="208" t="s">
        <v>101</v>
      </c>
      <c r="C60" s="209">
        <v>200</v>
      </c>
      <c r="D60" s="209">
        <v>160</v>
      </c>
      <c r="E60" s="213">
        <v>160</v>
      </c>
      <c r="F60" s="213">
        <v>200</v>
      </c>
      <c r="G60" s="213">
        <v>120</v>
      </c>
      <c r="H60" s="213">
        <v>160</v>
      </c>
      <c r="I60" s="213">
        <v>200</v>
      </c>
      <c r="J60" s="213">
        <v>160</v>
      </c>
      <c r="K60" s="213">
        <f>'[10]2011 '!K60</f>
        <v>376</v>
      </c>
      <c r="L60" s="213">
        <f>'[10]2011 '!L60</f>
        <v>80</v>
      </c>
      <c r="M60" s="213">
        <f>'[10]2011 '!M60</f>
        <v>80</v>
      </c>
      <c r="N60" s="213">
        <f>'[10]2011 '!N60</f>
        <v>96</v>
      </c>
      <c r="O60" s="211">
        <f t="shared" si="10"/>
        <v>1992</v>
      </c>
    </row>
    <row r="61" spans="1:15" ht="12">
      <c r="A61" s="207" t="s">
        <v>83</v>
      </c>
      <c r="B61" s="208" t="s">
        <v>102</v>
      </c>
      <c r="C61" s="213">
        <f>'[10]2011 '!C61</f>
        <v>1042</v>
      </c>
      <c r="D61" s="213">
        <f>'[10]2011 '!D61</f>
        <v>1042</v>
      </c>
      <c r="E61" s="213">
        <f>'[10]2011 '!E61</f>
        <v>1031</v>
      </c>
      <c r="F61" s="213">
        <f>'[10]2011 '!F61</f>
        <v>1032</v>
      </c>
      <c r="G61" s="213">
        <f>'[10]2011 '!G61</f>
        <v>1038</v>
      </c>
      <c r="H61" s="213">
        <f>'[10]2011 '!H61</f>
        <v>1039</v>
      </c>
      <c r="I61" s="213">
        <f>'[10]2011 '!I61</f>
        <v>1042</v>
      </c>
      <c r="J61" s="213">
        <f>'[10]2011 '!J61</f>
        <v>1029</v>
      </c>
      <c r="K61" s="213">
        <f>'[10]2011 '!K61</f>
        <v>1031</v>
      </c>
      <c r="L61" s="213">
        <f>'[10]2011 '!L61</f>
        <v>1032</v>
      </c>
      <c r="M61" s="213">
        <f>'[10]2011 '!M61</f>
        <v>1032</v>
      </c>
      <c r="N61" s="213">
        <f>'[10]2011 '!N61</f>
        <v>1034</v>
      </c>
      <c r="O61" s="211">
        <f>MAX(C61:N61)</f>
        <v>1042</v>
      </c>
    </row>
    <row r="62" spans="1:15" ht="12">
      <c r="A62" s="207" t="s">
        <v>16</v>
      </c>
      <c r="B62" s="208" t="s">
        <v>104</v>
      </c>
      <c r="C62" s="214">
        <v>903</v>
      </c>
      <c r="D62" s="214">
        <v>803.6000000000058</v>
      </c>
      <c r="E62" s="214">
        <v>920.5</v>
      </c>
      <c r="F62" s="214">
        <v>876.8999999999942</v>
      </c>
      <c r="G62" s="214">
        <v>967.3999999999942</v>
      </c>
      <c r="H62" s="214">
        <v>924.9000000000087</v>
      </c>
      <c r="I62" s="214">
        <v>970</v>
      </c>
      <c r="J62" s="214">
        <v>1003.5999999999913</v>
      </c>
      <c r="K62" s="213">
        <f>'[10]2011 '!K62</f>
        <v>903.8000000000175</v>
      </c>
      <c r="L62" s="213">
        <f>'[10]2011 '!L62</f>
        <v>899.0999999999913</v>
      </c>
      <c r="M62" s="213">
        <f>'[10]2011 '!M62</f>
        <v>856.1999999999971</v>
      </c>
      <c r="N62" s="213">
        <f>'[10]2011 '!N62</f>
        <v>945</v>
      </c>
      <c r="O62" s="211">
        <f t="shared" si="10"/>
        <v>10974</v>
      </c>
    </row>
    <row r="63" spans="1:15" ht="12">
      <c r="A63" s="207" t="s">
        <v>108</v>
      </c>
      <c r="B63" s="208" t="s">
        <v>105</v>
      </c>
      <c r="C63" s="216">
        <v>280</v>
      </c>
      <c r="D63" s="216">
        <v>270</v>
      </c>
      <c r="E63" s="216">
        <v>275</v>
      </c>
      <c r="F63" s="216">
        <v>270</v>
      </c>
      <c r="G63" s="216">
        <v>275</v>
      </c>
      <c r="H63" s="216">
        <v>285</v>
      </c>
      <c r="I63" s="216">
        <v>270</v>
      </c>
      <c r="J63" s="216">
        <v>270</v>
      </c>
      <c r="K63" s="213">
        <f>'[10]2011 '!K63</f>
        <v>275</v>
      </c>
      <c r="L63" s="213">
        <f>'[10]2011 '!L63</f>
        <v>270</v>
      </c>
      <c r="M63" s="213">
        <f>'[10]2011 '!M63</f>
        <v>275</v>
      </c>
      <c r="N63" s="213">
        <f>'[10]2011 '!N63</f>
        <v>280</v>
      </c>
      <c r="O63" s="211">
        <f>MAX(C63:N63)</f>
        <v>285</v>
      </c>
    </row>
    <row r="64" spans="1:15" ht="12">
      <c r="A64" s="207" t="s">
        <v>109</v>
      </c>
      <c r="B64" s="208" t="s">
        <v>105</v>
      </c>
      <c r="C64" s="216">
        <v>49</v>
      </c>
      <c r="D64" s="216">
        <v>88</v>
      </c>
      <c r="E64" s="216">
        <v>78</v>
      </c>
      <c r="F64" s="216">
        <v>109</v>
      </c>
      <c r="G64" s="216">
        <v>110</v>
      </c>
      <c r="H64" s="216">
        <v>110</v>
      </c>
      <c r="I64" s="216">
        <v>115</v>
      </c>
      <c r="J64" s="216">
        <v>98</v>
      </c>
      <c r="K64" s="213">
        <f>'[10]2011 '!K64</f>
        <v>98</v>
      </c>
      <c r="L64" s="213">
        <f>'[10]2011 '!L64</f>
        <v>110</v>
      </c>
      <c r="M64" s="213">
        <f>'[10]2011 '!M64</f>
        <v>92</v>
      </c>
      <c r="N64" s="213">
        <f>'[10]2011 '!N64</f>
        <v>120</v>
      </c>
      <c r="O64" s="211">
        <f>MIN(C64:N64)</f>
        <v>49</v>
      </c>
    </row>
    <row r="65" spans="1:15" ht="12">
      <c r="A65" s="207" t="s">
        <v>110</v>
      </c>
      <c r="B65" s="208" t="s">
        <v>103</v>
      </c>
      <c r="C65" s="215">
        <f aca="true" t="shared" si="13" ref="C65:O65">C52/C59</f>
        <v>3.861866923509124</v>
      </c>
      <c r="D65" s="215">
        <f t="shared" si="13"/>
        <v>3.793515132825234</v>
      </c>
      <c r="E65" s="215">
        <f t="shared" si="13"/>
        <v>3.834043237161449</v>
      </c>
      <c r="F65" s="215">
        <f t="shared" si="13"/>
        <v>3.4154229754634517</v>
      </c>
      <c r="G65" s="215">
        <f t="shared" si="13"/>
        <v>3.8150387596899114</v>
      </c>
      <c r="H65" s="215">
        <f t="shared" si="13"/>
        <v>3.4436426116838548</v>
      </c>
      <c r="I65" s="215">
        <f t="shared" si="13"/>
        <v>3.633103884245272</v>
      </c>
      <c r="J65" s="215">
        <f t="shared" si="13"/>
        <v>3.5497753694316163</v>
      </c>
      <c r="K65" s="215">
        <f t="shared" si="13"/>
        <v>3.625807461926947</v>
      </c>
      <c r="L65" s="215">
        <f t="shared" si="13"/>
        <v>3.631576883870462</v>
      </c>
      <c r="M65" s="215">
        <f t="shared" si="13"/>
        <v>3.6709275756906137</v>
      </c>
      <c r="N65" s="215">
        <f t="shared" si="13"/>
        <v>3.7304904051172643</v>
      </c>
      <c r="O65" s="215">
        <f t="shared" si="13"/>
        <v>3.6607369030722343</v>
      </c>
    </row>
    <row r="66" spans="1:15" ht="12">
      <c r="A66" s="200"/>
      <c r="B66" s="200"/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2"/>
    </row>
    <row r="67" spans="1:15" ht="12">
      <c r="A67" s="181" t="s">
        <v>44</v>
      </c>
      <c r="B67" s="182" t="s">
        <v>99</v>
      </c>
      <c r="C67" s="183" t="s">
        <v>0</v>
      </c>
      <c r="D67" s="183" t="s">
        <v>1</v>
      </c>
      <c r="E67" s="183" t="s">
        <v>2</v>
      </c>
      <c r="F67" s="183" t="s">
        <v>3</v>
      </c>
      <c r="G67" s="183" t="s">
        <v>4</v>
      </c>
      <c r="H67" s="183" t="s">
        <v>5</v>
      </c>
      <c r="I67" s="184" t="s">
        <v>6</v>
      </c>
      <c r="J67" s="184" t="s">
        <v>7</v>
      </c>
      <c r="K67" s="184" t="s">
        <v>8</v>
      </c>
      <c r="L67" s="184" t="s">
        <v>9</v>
      </c>
      <c r="M67" s="184" t="s">
        <v>10</v>
      </c>
      <c r="N67" s="183" t="s">
        <v>11</v>
      </c>
      <c r="O67" s="184" t="s">
        <v>12</v>
      </c>
    </row>
    <row r="68" spans="1:15" ht="12">
      <c r="A68" s="185" t="s">
        <v>13</v>
      </c>
      <c r="B68" s="186" t="s">
        <v>100</v>
      </c>
      <c r="C68" s="197">
        <f aca="true" t="shared" si="14" ref="C68:N68">SUM(C4,C52,C36,C20)</f>
        <v>4997023.6</v>
      </c>
      <c r="D68" s="197">
        <f t="shared" si="14"/>
        <v>3861624.1999999997</v>
      </c>
      <c r="E68" s="197">
        <f t="shared" si="14"/>
        <v>4794814.7</v>
      </c>
      <c r="F68" s="197">
        <f t="shared" si="14"/>
        <v>4536625</v>
      </c>
      <c r="G68" s="197">
        <f t="shared" si="14"/>
        <v>4497317.799999999</v>
      </c>
      <c r="H68" s="197">
        <f t="shared" si="14"/>
        <v>4316149.4</v>
      </c>
      <c r="I68" s="197">
        <f t="shared" si="14"/>
        <v>4262258</v>
      </c>
      <c r="J68" s="197">
        <f t="shared" si="14"/>
        <v>4212483.6</v>
      </c>
      <c r="K68" s="197">
        <f t="shared" si="14"/>
        <v>4013721</v>
      </c>
      <c r="L68" s="197">
        <f t="shared" si="14"/>
        <v>4374692</v>
      </c>
      <c r="M68" s="196">
        <f t="shared" si="14"/>
        <v>4340409.4</v>
      </c>
      <c r="N68" s="196">
        <f t="shared" si="14"/>
        <v>4639173.6</v>
      </c>
      <c r="O68" s="217">
        <f aca="true" t="shared" si="15" ref="O68:O78">SUM(C68:N68)</f>
        <v>52846292.3</v>
      </c>
    </row>
    <row r="69" spans="1:15" ht="12">
      <c r="A69" s="185" t="s">
        <v>106</v>
      </c>
      <c r="B69" s="186" t="s">
        <v>100</v>
      </c>
      <c r="C69" s="197">
        <f aca="true" t="shared" si="16" ref="C69:N69">SUM(C5,C53,C37,C21)</f>
        <v>137897</v>
      </c>
      <c r="D69" s="197">
        <f t="shared" si="16"/>
        <v>105525</v>
      </c>
      <c r="E69" s="197">
        <f t="shared" si="16"/>
        <v>123453</v>
      </c>
      <c r="F69" s="197">
        <f t="shared" si="16"/>
        <v>124452</v>
      </c>
      <c r="G69" s="197">
        <f t="shared" si="16"/>
        <v>74313</v>
      </c>
      <c r="H69" s="197">
        <f t="shared" si="16"/>
        <v>117630</v>
      </c>
      <c r="I69" s="197">
        <f t="shared" si="16"/>
        <v>121687</v>
      </c>
      <c r="J69" s="197">
        <f t="shared" si="16"/>
        <v>106746</v>
      </c>
      <c r="K69" s="197">
        <f t="shared" si="16"/>
        <v>117386</v>
      </c>
      <c r="L69" s="197">
        <f t="shared" si="16"/>
        <v>122046</v>
      </c>
      <c r="M69" s="197">
        <f t="shared" si="16"/>
        <v>121447</v>
      </c>
      <c r="N69" s="197">
        <f t="shared" si="16"/>
        <v>124257</v>
      </c>
      <c r="O69" s="217">
        <f t="shared" si="15"/>
        <v>1396839</v>
      </c>
    </row>
    <row r="70" spans="1:15" ht="12">
      <c r="A70" s="185" t="s">
        <v>14</v>
      </c>
      <c r="B70" s="186" t="s">
        <v>100</v>
      </c>
      <c r="C70" s="197">
        <f aca="true" t="shared" si="17" ref="C70:N70">SUM(C6,C54,C38,C22)</f>
        <v>4859126.6</v>
      </c>
      <c r="D70" s="197">
        <f t="shared" si="17"/>
        <v>3756099.1999999997</v>
      </c>
      <c r="E70" s="197">
        <f t="shared" si="17"/>
        <v>4671361.7</v>
      </c>
      <c r="F70" s="197">
        <f t="shared" si="17"/>
        <v>4412173</v>
      </c>
      <c r="G70" s="197">
        <f t="shared" si="17"/>
        <v>4423004.799999999</v>
      </c>
      <c r="H70" s="197">
        <f t="shared" si="17"/>
        <v>4198519.4</v>
      </c>
      <c r="I70" s="197">
        <f t="shared" si="17"/>
        <v>4140570.9999999995</v>
      </c>
      <c r="J70" s="197">
        <f t="shared" si="17"/>
        <v>4105737.6</v>
      </c>
      <c r="K70" s="197">
        <f t="shared" si="17"/>
        <v>3896335</v>
      </c>
      <c r="L70" s="197">
        <f t="shared" si="17"/>
        <v>4252646</v>
      </c>
      <c r="M70" s="197">
        <f t="shared" si="17"/>
        <v>4218962.4</v>
      </c>
      <c r="N70" s="197">
        <f t="shared" si="17"/>
        <v>4514916.6</v>
      </c>
      <c r="O70" s="217">
        <f t="shared" si="15"/>
        <v>51449453.3</v>
      </c>
    </row>
    <row r="71" spans="1:17" ht="12">
      <c r="A71" s="185" t="s">
        <v>107</v>
      </c>
      <c r="B71" s="186" t="s">
        <v>100</v>
      </c>
      <c r="C71" s="197">
        <f aca="true" t="shared" si="18" ref="C71:N71">SUM(C7,C55,C39,C23)</f>
        <v>3561430</v>
      </c>
      <c r="D71" s="197">
        <f t="shared" si="18"/>
        <v>3577417</v>
      </c>
      <c r="E71" s="197">
        <f t="shared" si="18"/>
        <v>4242599</v>
      </c>
      <c r="F71" s="197">
        <f t="shared" si="18"/>
        <v>3844804</v>
      </c>
      <c r="G71" s="197">
        <f t="shared" si="18"/>
        <v>3654296</v>
      </c>
      <c r="H71" s="197">
        <f t="shared" si="18"/>
        <v>3707885</v>
      </c>
      <c r="I71" s="197">
        <f t="shared" si="18"/>
        <v>3574738</v>
      </c>
      <c r="J71" s="197">
        <f t="shared" si="18"/>
        <v>3463810</v>
      </c>
      <c r="K71" s="197">
        <f t="shared" si="18"/>
        <v>3446065</v>
      </c>
      <c r="L71" s="197">
        <f t="shared" si="18"/>
        <v>3542535</v>
      </c>
      <c r="M71" s="197">
        <f t="shared" si="18"/>
        <v>3743344</v>
      </c>
      <c r="N71" s="197">
        <f t="shared" si="18"/>
        <v>4271826</v>
      </c>
      <c r="O71" s="217">
        <f t="shared" si="15"/>
        <v>44630749</v>
      </c>
      <c r="Q71" s="179"/>
    </row>
    <row r="72" spans="1:15" s="190" customFormat="1" ht="12">
      <c r="A72" s="185" t="s">
        <v>125</v>
      </c>
      <c r="B72" s="186" t="s">
        <v>100</v>
      </c>
      <c r="C72" s="196">
        <f aca="true" t="shared" si="19" ref="C72:N72">SUM(C8,C56,C40,C24)</f>
        <v>1297696.6000000006</v>
      </c>
      <c r="D72" s="196">
        <f t="shared" si="19"/>
        <v>178682.19999999972</v>
      </c>
      <c r="E72" s="197">
        <f t="shared" si="19"/>
        <v>428762.70000000024</v>
      </c>
      <c r="F72" s="197">
        <f t="shared" si="19"/>
        <v>567369.0000000001</v>
      </c>
      <c r="G72" s="197">
        <f t="shared" si="19"/>
        <v>768708.7999999996</v>
      </c>
      <c r="H72" s="197">
        <f t="shared" si="19"/>
        <v>490634.40000000055</v>
      </c>
      <c r="I72" s="197">
        <f t="shared" si="19"/>
        <v>565832.9999999994</v>
      </c>
      <c r="J72" s="197">
        <f t="shared" si="19"/>
        <v>641927.6000000003</v>
      </c>
      <c r="K72" s="197">
        <f t="shared" si="19"/>
        <v>450270</v>
      </c>
      <c r="L72" s="197">
        <f t="shared" si="19"/>
        <v>710111</v>
      </c>
      <c r="M72" s="197">
        <f t="shared" si="19"/>
        <v>475618.4000000002</v>
      </c>
      <c r="N72" s="197">
        <f t="shared" si="19"/>
        <v>243090.59999999992</v>
      </c>
      <c r="O72" s="217">
        <f t="shared" si="15"/>
        <v>6818704.3</v>
      </c>
    </row>
    <row r="73" spans="1:20" s="190" customFormat="1" ht="12">
      <c r="A73" s="185" t="s">
        <v>97</v>
      </c>
      <c r="B73" s="186" t="s">
        <v>105</v>
      </c>
      <c r="C73" s="197">
        <f aca="true" t="shared" si="20" ref="C73:N73">SUM(C9,C57,C41,C25)</f>
        <v>13711</v>
      </c>
      <c r="D73" s="197">
        <f t="shared" si="20"/>
        <v>13711</v>
      </c>
      <c r="E73" s="197">
        <f t="shared" si="20"/>
        <v>13711</v>
      </c>
      <c r="F73" s="197">
        <f t="shared" si="20"/>
        <v>13711</v>
      </c>
      <c r="G73" s="197">
        <f t="shared" si="20"/>
        <v>13711</v>
      </c>
      <c r="H73" s="197">
        <f t="shared" si="20"/>
        <v>13711</v>
      </c>
      <c r="I73" s="197">
        <f t="shared" si="20"/>
        <v>13711</v>
      </c>
      <c r="J73" s="197">
        <f t="shared" si="20"/>
        <v>13711</v>
      </c>
      <c r="K73" s="197">
        <f t="shared" si="20"/>
        <v>13711</v>
      </c>
      <c r="L73" s="197">
        <f t="shared" si="20"/>
        <v>13711</v>
      </c>
      <c r="M73" s="197">
        <f t="shared" si="20"/>
        <v>13711</v>
      </c>
      <c r="N73" s="197">
        <f t="shared" si="20"/>
        <v>13711</v>
      </c>
      <c r="O73" s="188">
        <f>MAX(C73:N73)</f>
        <v>13711</v>
      </c>
      <c r="P73" s="193"/>
      <c r="Q73" s="194"/>
      <c r="R73" s="194"/>
      <c r="S73" s="194"/>
      <c r="T73" s="195"/>
    </row>
    <row r="74" spans="1:20" s="190" customFormat="1" ht="12">
      <c r="A74" s="185" t="s">
        <v>98</v>
      </c>
      <c r="B74" s="186" t="s">
        <v>105</v>
      </c>
      <c r="C74" s="197">
        <f aca="true" t="shared" si="21" ref="C74:N74">SUM(C10,C58,C42,C26)</f>
        <v>13006.8</v>
      </c>
      <c r="D74" s="197">
        <f t="shared" si="21"/>
        <v>13006.8</v>
      </c>
      <c r="E74" s="197">
        <f t="shared" si="21"/>
        <v>13006.8</v>
      </c>
      <c r="F74" s="197">
        <f t="shared" si="21"/>
        <v>13006.8</v>
      </c>
      <c r="G74" s="197">
        <f t="shared" si="21"/>
        <v>13006.8</v>
      </c>
      <c r="H74" s="197">
        <f t="shared" si="21"/>
        <v>13006.8</v>
      </c>
      <c r="I74" s="197">
        <f t="shared" si="21"/>
        <v>13006.8</v>
      </c>
      <c r="J74" s="197">
        <f t="shared" si="21"/>
        <v>13006.8</v>
      </c>
      <c r="K74" s="197">
        <f t="shared" si="21"/>
        <v>13006.8</v>
      </c>
      <c r="L74" s="197">
        <f t="shared" si="21"/>
        <v>13006.8</v>
      </c>
      <c r="M74" s="197">
        <f t="shared" si="21"/>
        <v>13006.8</v>
      </c>
      <c r="N74" s="197">
        <f t="shared" si="21"/>
        <v>13006.8</v>
      </c>
      <c r="O74" s="188">
        <f>MAX(C74:N74)</f>
        <v>13006.8</v>
      </c>
      <c r="P74" s="193"/>
      <c r="Q74" s="194"/>
      <c r="R74" s="194"/>
      <c r="S74" s="194"/>
      <c r="T74" s="195"/>
    </row>
    <row r="75" spans="1:16" ht="12">
      <c r="A75" s="185" t="s">
        <v>15</v>
      </c>
      <c r="B75" s="186" t="s">
        <v>101</v>
      </c>
      <c r="C75" s="197">
        <f>SUM(C11,C27,C43,C59)</f>
        <v>1245105</v>
      </c>
      <c r="D75" s="197">
        <f aca="true" t="shared" si="22" ref="D75:N75">SUM(D11,D27,D43,D59)</f>
        <v>964104.9253333687</v>
      </c>
      <c r="E75" s="197">
        <f t="shared" si="22"/>
        <v>1197735.2542400002</v>
      </c>
      <c r="F75" s="197">
        <f t="shared" si="22"/>
        <v>1136413.52024</v>
      </c>
      <c r="G75" s="197">
        <f t="shared" si="22"/>
        <v>1137840.3666294694</v>
      </c>
      <c r="H75" s="197">
        <f t="shared" si="22"/>
        <v>1070135.0815170475</v>
      </c>
      <c r="I75" s="197">
        <f t="shared" si="22"/>
        <v>1052921.9091784286</v>
      </c>
      <c r="J75" s="197">
        <f t="shared" si="22"/>
        <v>1044703.5165319515</v>
      </c>
      <c r="K75" s="197">
        <f t="shared" si="22"/>
        <v>993051.11724</v>
      </c>
      <c r="L75" s="197">
        <f t="shared" si="22"/>
        <v>1085801.5603800002</v>
      </c>
      <c r="M75" s="197">
        <f t="shared" si="22"/>
        <v>1073515.303065028</v>
      </c>
      <c r="N75" s="197">
        <f t="shared" si="22"/>
        <v>1154595.127307741</v>
      </c>
      <c r="O75" s="217">
        <f t="shared" si="15"/>
        <v>13155922.681663034</v>
      </c>
      <c r="P75" s="189"/>
    </row>
    <row r="76" spans="1:17" s="190" customFormat="1" ht="12">
      <c r="A76" s="185" t="s">
        <v>84</v>
      </c>
      <c r="B76" s="186" t="s">
        <v>101</v>
      </c>
      <c r="C76" s="197">
        <f aca="true" t="shared" si="23" ref="C76:L76">SUM(C12,C60,C44,C28)</f>
        <v>3887</v>
      </c>
      <c r="D76" s="197">
        <f t="shared" si="23"/>
        <v>5560</v>
      </c>
      <c r="E76" s="197">
        <f t="shared" si="23"/>
        <v>3796</v>
      </c>
      <c r="F76" s="197">
        <f t="shared" si="23"/>
        <v>6732</v>
      </c>
      <c r="G76" s="197">
        <f t="shared" si="23"/>
        <v>10686</v>
      </c>
      <c r="H76" s="197">
        <f t="shared" si="23"/>
        <v>4816</v>
      </c>
      <c r="I76" s="197">
        <f t="shared" si="23"/>
        <v>5235.2</v>
      </c>
      <c r="J76" s="197">
        <f t="shared" si="23"/>
        <v>3031</v>
      </c>
      <c r="K76" s="197">
        <f t="shared" si="23"/>
        <v>6914</v>
      </c>
      <c r="L76" s="197">
        <f t="shared" si="23"/>
        <v>2919</v>
      </c>
      <c r="M76" s="197">
        <f aca="true" t="shared" si="24" ref="M76:O80">SUM(M12,M60,M44,M28)</f>
        <v>3984</v>
      </c>
      <c r="N76" s="197">
        <f t="shared" si="24"/>
        <v>4845</v>
      </c>
      <c r="O76" s="188">
        <f t="shared" si="15"/>
        <v>62405.2</v>
      </c>
      <c r="P76" s="193"/>
      <c r="Q76" s="194"/>
    </row>
    <row r="77" spans="1:16" s="190" customFormat="1" ht="12">
      <c r="A77" s="185" t="s">
        <v>83</v>
      </c>
      <c r="B77" s="186" t="s">
        <v>102</v>
      </c>
      <c r="C77" s="197">
        <f aca="true" t="shared" si="25" ref="C77:L77">SUM(C13,C61,C45,C29)</f>
        <v>20812</v>
      </c>
      <c r="D77" s="197">
        <f t="shared" si="25"/>
        <v>20812</v>
      </c>
      <c r="E77" s="197">
        <f t="shared" si="25"/>
        <v>20703</v>
      </c>
      <c r="F77" s="197">
        <f t="shared" si="25"/>
        <v>20709</v>
      </c>
      <c r="G77" s="197">
        <f t="shared" si="25"/>
        <v>20797</v>
      </c>
      <c r="H77" s="197">
        <f t="shared" si="25"/>
        <v>20846</v>
      </c>
      <c r="I77" s="197">
        <f t="shared" si="25"/>
        <v>20814</v>
      </c>
      <c r="J77" s="197">
        <f t="shared" si="25"/>
        <v>20748</v>
      </c>
      <c r="K77" s="197">
        <f t="shared" si="25"/>
        <v>20683</v>
      </c>
      <c r="L77" s="197">
        <f t="shared" si="25"/>
        <v>20524</v>
      </c>
      <c r="M77" s="197">
        <f t="shared" si="24"/>
        <v>20562</v>
      </c>
      <c r="N77" s="197">
        <f t="shared" si="24"/>
        <v>20536</v>
      </c>
      <c r="O77" s="197">
        <f t="shared" si="24"/>
        <v>20865</v>
      </c>
      <c r="P77" s="188"/>
    </row>
    <row r="78" spans="1:15" ht="12">
      <c r="A78" s="185" t="s">
        <v>16</v>
      </c>
      <c r="B78" s="186" t="s">
        <v>104</v>
      </c>
      <c r="C78" s="197">
        <f aca="true" t="shared" si="26" ref="C78:L78">SUM(C14,C62,C46,C30)</f>
        <v>7083.5</v>
      </c>
      <c r="D78" s="197">
        <f t="shared" si="26"/>
        <v>5982.899999999994</v>
      </c>
      <c r="E78" s="197">
        <f t="shared" si="26"/>
        <v>7041.200000000012</v>
      </c>
      <c r="F78" s="197">
        <f t="shared" si="26"/>
        <v>6588.899999999994</v>
      </c>
      <c r="G78" s="197">
        <f t="shared" si="26"/>
        <v>7475.399999999994</v>
      </c>
      <c r="H78" s="197">
        <f t="shared" si="26"/>
        <v>6928.800000000014</v>
      </c>
      <c r="I78" s="197">
        <f t="shared" si="26"/>
        <v>6488.700000000004</v>
      </c>
      <c r="J78" s="197">
        <f t="shared" si="26"/>
        <v>6587.799999999963</v>
      </c>
      <c r="K78" s="197">
        <f t="shared" si="26"/>
        <v>6387.900000000047</v>
      </c>
      <c r="L78" s="197">
        <f t="shared" si="26"/>
        <v>6778.399999999989</v>
      </c>
      <c r="M78" s="197">
        <f t="shared" si="24"/>
        <v>6608.099999999991</v>
      </c>
      <c r="N78" s="197">
        <f t="shared" si="24"/>
        <v>6976.900000000005</v>
      </c>
      <c r="O78" s="217">
        <f t="shared" si="15"/>
        <v>80928.50000000001</v>
      </c>
    </row>
    <row r="79" spans="1:15" ht="12">
      <c r="A79" s="185" t="s">
        <v>108</v>
      </c>
      <c r="B79" s="186" t="s">
        <v>105</v>
      </c>
      <c r="C79" s="197">
        <f aca="true" t="shared" si="27" ref="C79:L79">SUM(C15,C63,C47,C31)</f>
        <v>8846</v>
      </c>
      <c r="D79" s="197">
        <f t="shared" si="27"/>
        <v>8887</v>
      </c>
      <c r="E79" s="197">
        <f t="shared" si="27"/>
        <v>9084</v>
      </c>
      <c r="F79" s="197">
        <f t="shared" si="27"/>
        <v>9142</v>
      </c>
      <c r="G79" s="197">
        <f t="shared" si="27"/>
        <v>8926</v>
      </c>
      <c r="H79" s="197">
        <f t="shared" si="27"/>
        <v>8942</v>
      </c>
      <c r="I79" s="197">
        <f t="shared" si="27"/>
        <v>8600</v>
      </c>
      <c r="J79" s="197">
        <f t="shared" si="27"/>
        <v>8726</v>
      </c>
      <c r="K79" s="197">
        <f t="shared" si="27"/>
        <v>8718</v>
      </c>
      <c r="L79" s="197">
        <f t="shared" si="27"/>
        <v>8698</v>
      </c>
      <c r="M79" s="197">
        <f t="shared" si="24"/>
        <v>8588</v>
      </c>
      <c r="N79" s="197">
        <f t="shared" si="24"/>
        <v>8681</v>
      </c>
      <c r="O79" s="217">
        <f>MAX(C79:N79)</f>
        <v>9142</v>
      </c>
    </row>
    <row r="80" spans="1:15" ht="12">
      <c r="A80" s="185" t="s">
        <v>109</v>
      </c>
      <c r="B80" s="186" t="s">
        <v>105</v>
      </c>
      <c r="C80" s="197">
        <f aca="true" t="shared" si="28" ref="C80:L80">SUM(C16,C64,C48,C32)</f>
        <v>3599</v>
      </c>
      <c r="D80" s="197">
        <f t="shared" si="28"/>
        <v>4301</v>
      </c>
      <c r="E80" s="197">
        <f t="shared" si="28"/>
        <v>3960</v>
      </c>
      <c r="F80" s="197">
        <f t="shared" si="28"/>
        <v>4365</v>
      </c>
      <c r="G80" s="197">
        <f t="shared" si="28"/>
        <v>4103</v>
      </c>
      <c r="H80" s="197">
        <f t="shared" si="28"/>
        <v>4063</v>
      </c>
      <c r="I80" s="197">
        <f t="shared" si="28"/>
        <v>3851</v>
      </c>
      <c r="J80" s="197">
        <f t="shared" si="28"/>
        <v>3951</v>
      </c>
      <c r="K80" s="197">
        <f t="shared" si="28"/>
        <v>4287</v>
      </c>
      <c r="L80" s="197">
        <f t="shared" si="28"/>
        <v>4319</v>
      </c>
      <c r="M80" s="197">
        <f t="shared" si="24"/>
        <v>4274</v>
      </c>
      <c r="N80" s="197">
        <f t="shared" si="24"/>
        <v>4329</v>
      </c>
      <c r="O80" s="217">
        <f>MIN(C80:N80)</f>
        <v>3599</v>
      </c>
    </row>
    <row r="81" spans="1:17" s="190" customFormat="1" ht="12">
      <c r="A81" s="185" t="s">
        <v>110</v>
      </c>
      <c r="B81" s="186" t="s">
        <v>103</v>
      </c>
      <c r="C81" s="218">
        <f aca="true" t="shared" si="29" ref="C81:O81">C68/C75</f>
        <v>4.013335100252589</v>
      </c>
      <c r="D81" s="218">
        <f t="shared" si="29"/>
        <v>4.005398269970175</v>
      </c>
      <c r="E81" s="218">
        <f t="shared" si="29"/>
        <v>4.003234173016355</v>
      </c>
      <c r="F81" s="218">
        <f t="shared" si="29"/>
        <v>3.992054757533954</v>
      </c>
      <c r="G81" s="218">
        <f t="shared" si="29"/>
        <v>3.952503296505495</v>
      </c>
      <c r="H81" s="218">
        <f t="shared" si="29"/>
        <v>4.0332753075259715</v>
      </c>
      <c r="I81" s="218">
        <f t="shared" si="29"/>
        <v>4.048028598175666</v>
      </c>
      <c r="J81" s="218">
        <f t="shared" si="29"/>
        <v>4.032228793470481</v>
      </c>
      <c r="K81" s="218">
        <f t="shared" si="29"/>
        <v>4.0418070432823106</v>
      </c>
      <c r="L81" s="218">
        <f t="shared" si="29"/>
        <v>4.0289977097371095</v>
      </c>
      <c r="M81" s="218">
        <f t="shared" si="29"/>
        <v>4.043174221743796</v>
      </c>
      <c r="N81" s="218">
        <f t="shared" si="29"/>
        <v>4.018008988845744</v>
      </c>
      <c r="O81" s="218">
        <f t="shared" si="29"/>
        <v>4.016920255517929</v>
      </c>
      <c r="P81" s="193"/>
      <c r="Q81" s="194"/>
    </row>
    <row r="82" spans="1:15" ht="12">
      <c r="A82" s="180" t="s">
        <v>162</v>
      </c>
      <c r="B82" s="180" t="s">
        <v>103</v>
      </c>
      <c r="C82" s="246">
        <f>C68/C76</f>
        <v>1285.5733470542834</v>
      </c>
      <c r="D82" s="246">
        <f aca="true" t="shared" si="30" ref="D82:O82">D68/D76</f>
        <v>694.536726618705</v>
      </c>
      <c r="E82" s="246">
        <f t="shared" si="30"/>
        <v>1263.1229452054795</v>
      </c>
      <c r="F82" s="246">
        <f t="shared" si="30"/>
        <v>673.8896316102198</v>
      </c>
      <c r="G82" s="246">
        <f t="shared" si="30"/>
        <v>420.8607336702226</v>
      </c>
      <c r="H82" s="246">
        <f t="shared" si="30"/>
        <v>896.2104235880399</v>
      </c>
      <c r="I82" s="246">
        <f t="shared" si="30"/>
        <v>814.153805012225</v>
      </c>
      <c r="J82" s="246">
        <f t="shared" si="30"/>
        <v>1389.7999340151764</v>
      </c>
      <c r="K82" s="246">
        <f t="shared" si="30"/>
        <v>580.5208273069135</v>
      </c>
      <c r="L82" s="246">
        <f t="shared" si="30"/>
        <v>1498.695443645084</v>
      </c>
      <c r="M82" s="246">
        <f t="shared" si="30"/>
        <v>1089.4601907630522</v>
      </c>
      <c r="N82" s="246">
        <f t="shared" si="30"/>
        <v>957.5177708978327</v>
      </c>
      <c r="O82" s="246">
        <f t="shared" si="30"/>
        <v>846.8251411741329</v>
      </c>
    </row>
  </sheetData>
  <sheetProtection/>
  <printOptions/>
  <pageMargins left="0" right="0" top="0" bottom="0" header="0.31496062992126" footer="0.31496062992126"/>
  <pageSetup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82"/>
  <sheetViews>
    <sheetView zoomScalePageLayoutView="0" workbookViewId="0" topLeftCell="A1">
      <selection activeCell="Q35" sqref="Q35"/>
    </sheetView>
  </sheetViews>
  <sheetFormatPr defaultColWidth="9.140625" defaultRowHeight="12.75"/>
  <cols>
    <col min="1" max="1" width="27.28125" style="180" customWidth="1"/>
    <col min="2" max="2" width="7.00390625" style="180" bestFit="1" customWidth="1"/>
    <col min="3" max="10" width="9.00390625" style="180" bestFit="1" customWidth="1"/>
    <col min="11" max="11" width="10.421875" style="180" bestFit="1" customWidth="1"/>
    <col min="12" max="12" width="9.00390625" style="180" bestFit="1" customWidth="1"/>
    <col min="13" max="13" width="10.140625" style="180" bestFit="1" customWidth="1"/>
    <col min="14" max="14" width="10.00390625" style="180" bestFit="1" customWidth="1"/>
    <col min="15" max="15" width="9.8515625" style="180" bestFit="1" customWidth="1"/>
    <col min="16" max="16" width="12.00390625" style="180" bestFit="1" customWidth="1"/>
    <col min="17" max="17" width="11.00390625" style="180" bestFit="1" customWidth="1"/>
    <col min="18" max="16384" width="9.140625" style="180" customWidth="1"/>
  </cols>
  <sheetData>
    <row r="1" spans="1:15" ht="12">
      <c r="A1" s="177" t="s">
        <v>129</v>
      </c>
      <c r="B1" s="178"/>
      <c r="C1" s="179"/>
      <c r="D1" s="179"/>
      <c r="E1" s="179"/>
      <c r="F1" s="179"/>
      <c r="G1" s="179"/>
      <c r="H1" s="179"/>
      <c r="N1" s="179"/>
      <c r="O1" s="179"/>
    </row>
    <row r="2" spans="3:14" ht="12">
      <c r="C2" s="179"/>
      <c r="D2" s="179"/>
      <c r="E2" s="179"/>
      <c r="F2" s="179"/>
      <c r="G2" s="179"/>
      <c r="H2" s="179"/>
      <c r="N2" s="179"/>
    </row>
    <row r="3" spans="1:15" ht="12">
      <c r="A3" s="181" t="s">
        <v>128</v>
      </c>
      <c r="B3" s="182" t="s">
        <v>99</v>
      </c>
      <c r="C3" s="183" t="s">
        <v>0</v>
      </c>
      <c r="D3" s="183" t="s">
        <v>1</v>
      </c>
      <c r="E3" s="183" t="s">
        <v>2</v>
      </c>
      <c r="F3" s="183" t="s">
        <v>3</v>
      </c>
      <c r="G3" s="183" t="s">
        <v>4</v>
      </c>
      <c r="H3" s="183" t="s">
        <v>5</v>
      </c>
      <c r="I3" s="184" t="s">
        <v>6</v>
      </c>
      <c r="J3" s="184" t="s">
        <v>7</v>
      </c>
      <c r="K3" s="184" t="s">
        <v>8</v>
      </c>
      <c r="L3" s="184" t="s">
        <v>9</v>
      </c>
      <c r="M3" s="184" t="s">
        <v>10</v>
      </c>
      <c r="N3" s="183" t="s">
        <v>11</v>
      </c>
      <c r="O3" s="184" t="s">
        <v>12</v>
      </c>
    </row>
    <row r="4" spans="1:16" ht="12">
      <c r="A4" s="185" t="s">
        <v>13</v>
      </c>
      <c r="B4" s="186" t="s">
        <v>100</v>
      </c>
      <c r="C4" s="187">
        <f>'[10]2012 '!C4</f>
        <v>4100835</v>
      </c>
      <c r="D4" s="187">
        <f>'[10]2012 '!D4</f>
        <v>3507091</v>
      </c>
      <c r="E4" s="187">
        <f>'[10]2012 '!E4</f>
        <v>4125412</v>
      </c>
      <c r="F4" s="187">
        <f>'[10]2012 '!F4</f>
        <v>3835524</v>
      </c>
      <c r="G4" s="187">
        <f>'[10]2012 '!G4</f>
        <v>3732940</v>
      </c>
      <c r="H4" s="187">
        <f>'[10]2012 '!H4</f>
        <v>3533301</v>
      </c>
      <c r="I4" s="187">
        <f>'[10]2012 '!I4</f>
        <v>3555351</v>
      </c>
      <c r="J4" s="187">
        <f>'[10]2012 '!J4</f>
        <v>3596221</v>
      </c>
      <c r="K4" s="187">
        <f>'[10]2012 '!K4</f>
        <v>3546110</v>
      </c>
      <c r="L4" s="187">
        <f>'[10]2012 '!L4</f>
        <v>3729916</v>
      </c>
      <c r="M4" s="187">
        <f>'[10]2012 '!M4</f>
        <v>3713643</v>
      </c>
      <c r="N4" s="187">
        <f>'[10]2012 '!N4</f>
        <v>3962549</v>
      </c>
      <c r="O4" s="188">
        <f aca="true" t="shared" si="0" ref="O4:O14">SUM(C4:N4)</f>
        <v>44938893</v>
      </c>
      <c r="P4" s="189"/>
    </row>
    <row r="5" spans="1:16" ht="12">
      <c r="A5" s="185" t="s">
        <v>106</v>
      </c>
      <c r="B5" s="186" t="s">
        <v>100</v>
      </c>
      <c r="C5" s="187">
        <f>C4-C6</f>
        <v>94960</v>
      </c>
      <c r="D5" s="187">
        <f aca="true" t="shared" si="1" ref="D5:N5">D4-D6</f>
        <v>76424</v>
      </c>
      <c r="E5" s="187">
        <f t="shared" si="1"/>
        <v>100724</v>
      </c>
      <c r="F5" s="187">
        <f t="shared" si="1"/>
        <v>98844</v>
      </c>
      <c r="G5" s="187">
        <f t="shared" si="1"/>
        <v>93159</v>
      </c>
      <c r="H5" s="187">
        <f t="shared" si="1"/>
        <v>91740</v>
      </c>
      <c r="I5" s="187">
        <f t="shared" si="1"/>
        <v>84314</v>
      </c>
      <c r="J5" s="187">
        <f t="shared" si="1"/>
        <v>93887</v>
      </c>
      <c r="K5" s="187">
        <f t="shared" si="1"/>
        <v>88467</v>
      </c>
      <c r="L5" s="187">
        <f t="shared" si="1"/>
        <v>89979</v>
      </c>
      <c r="M5" s="187">
        <f t="shared" si="1"/>
        <v>88016</v>
      </c>
      <c r="N5" s="187">
        <f t="shared" si="1"/>
        <v>108610</v>
      </c>
      <c r="O5" s="188">
        <f t="shared" si="0"/>
        <v>1109124</v>
      </c>
      <c r="P5" s="189"/>
    </row>
    <row r="6" spans="1:15" ht="12">
      <c r="A6" s="185" t="s">
        <v>14</v>
      </c>
      <c r="B6" s="186" t="s">
        <v>100</v>
      </c>
      <c r="C6" s="187">
        <f>'[10]2012 '!C6</f>
        <v>4005875</v>
      </c>
      <c r="D6" s="187">
        <f>'[10]2012 '!D6</f>
        <v>3430667</v>
      </c>
      <c r="E6" s="187">
        <f>'[10]2012 '!E6</f>
        <v>4024688</v>
      </c>
      <c r="F6" s="187">
        <f>'[10]2012 '!F6</f>
        <v>3736680</v>
      </c>
      <c r="G6" s="187">
        <f>'[10]2012 '!G6</f>
        <v>3639781</v>
      </c>
      <c r="H6" s="187">
        <f>'[10]2012 '!H6</f>
        <v>3441561</v>
      </c>
      <c r="I6" s="187">
        <f>'[10]2012 '!I6</f>
        <v>3471037</v>
      </c>
      <c r="J6" s="187">
        <f>'[10]2012 '!J6</f>
        <v>3502334</v>
      </c>
      <c r="K6" s="187">
        <f>'[10]2012 '!K6</f>
        <v>3457643</v>
      </c>
      <c r="L6" s="187">
        <f>'[10]2012 '!L6</f>
        <v>3639937</v>
      </c>
      <c r="M6" s="187">
        <f>'[10]2012 '!M6</f>
        <v>3625627</v>
      </c>
      <c r="N6" s="187">
        <f>'[10]2012 '!N6</f>
        <v>3853939</v>
      </c>
      <c r="O6" s="188">
        <f t="shared" si="0"/>
        <v>43829769</v>
      </c>
    </row>
    <row r="7" spans="1:15" ht="12">
      <c r="A7" s="185" t="s">
        <v>107</v>
      </c>
      <c r="B7" s="186" t="s">
        <v>100</v>
      </c>
      <c r="C7" s="187">
        <f>'[10]2012 '!C7</f>
        <v>3248520</v>
      </c>
      <c r="D7" s="187">
        <f>'[10]2012 '!D7</f>
        <v>3167295</v>
      </c>
      <c r="E7" s="187">
        <f>'[10]2012 '!E7</f>
        <v>3736983</v>
      </c>
      <c r="F7" s="187">
        <f>'[10]2012 '!F7</f>
        <v>3030152</v>
      </c>
      <c r="G7" s="187">
        <f>'[10]2012 '!G7</f>
        <v>3418272</v>
      </c>
      <c r="H7" s="187">
        <f>'[10]2012 '!H7</f>
        <v>2951851</v>
      </c>
      <c r="I7" s="187">
        <f>'[10]2012 '!I7</f>
        <v>2987703</v>
      </c>
      <c r="J7" s="187">
        <f>'[10]2012 '!J7</f>
        <v>3284554</v>
      </c>
      <c r="K7" s="187">
        <f>'[10]2012 '!K7</f>
        <v>2776492</v>
      </c>
      <c r="L7" s="187">
        <f>'[10]2012 '!L7</f>
        <v>3397072</v>
      </c>
      <c r="M7" s="187">
        <f>'[10]2012 '!M7</f>
        <v>3187003</v>
      </c>
      <c r="N7" s="187">
        <f>'[10]2012 '!N7</f>
        <v>3579144</v>
      </c>
      <c r="O7" s="188">
        <f t="shared" si="0"/>
        <v>38765041</v>
      </c>
    </row>
    <row r="8" spans="1:15" s="190" customFormat="1" ht="12">
      <c r="A8" s="185" t="s">
        <v>125</v>
      </c>
      <c r="B8" s="186" t="s">
        <v>100</v>
      </c>
      <c r="C8" s="187">
        <f>C6-C7</f>
        <v>757355</v>
      </c>
      <c r="D8" s="187">
        <f aca="true" t="shared" si="2" ref="D8:N8">D6-D7</f>
        <v>263372</v>
      </c>
      <c r="E8" s="187">
        <f t="shared" si="2"/>
        <v>287705</v>
      </c>
      <c r="F8" s="187">
        <f t="shared" si="2"/>
        <v>706528</v>
      </c>
      <c r="G8" s="187">
        <f t="shared" si="2"/>
        <v>221509</v>
      </c>
      <c r="H8" s="187">
        <f t="shared" si="2"/>
        <v>489710</v>
      </c>
      <c r="I8" s="187">
        <f t="shared" si="2"/>
        <v>483334</v>
      </c>
      <c r="J8" s="187">
        <f t="shared" si="2"/>
        <v>217780</v>
      </c>
      <c r="K8" s="187">
        <f t="shared" si="2"/>
        <v>681151</v>
      </c>
      <c r="L8" s="187">
        <f t="shared" si="2"/>
        <v>242865</v>
      </c>
      <c r="M8" s="187">
        <f t="shared" si="2"/>
        <v>438624</v>
      </c>
      <c r="N8" s="187">
        <f t="shared" si="2"/>
        <v>274795</v>
      </c>
      <c r="O8" s="188">
        <f t="shared" si="0"/>
        <v>5064728</v>
      </c>
    </row>
    <row r="9" spans="1:20" s="190" customFormat="1" ht="12">
      <c r="A9" s="185" t="s">
        <v>97</v>
      </c>
      <c r="B9" s="186" t="s">
        <v>105</v>
      </c>
      <c r="C9" s="187">
        <f>'[10]2012 '!C9</f>
        <v>11280</v>
      </c>
      <c r="D9" s="187">
        <f>'[10]2012 '!D9</f>
        <v>11280</v>
      </c>
      <c r="E9" s="187">
        <f>'[10]2012 '!E9</f>
        <v>11280</v>
      </c>
      <c r="F9" s="187">
        <f>'[10]2012 '!F9</f>
        <v>11280</v>
      </c>
      <c r="G9" s="187">
        <f>'[10]2012 '!G9</f>
        <v>11280</v>
      </c>
      <c r="H9" s="187">
        <f>'[10]2012 '!H9</f>
        <v>11280</v>
      </c>
      <c r="I9" s="187">
        <f>'[10]2012 '!I9</f>
        <v>11280</v>
      </c>
      <c r="J9" s="187">
        <f>'[10]2012 '!J9</f>
        <v>11280</v>
      </c>
      <c r="K9" s="187">
        <f>'[10]2012 '!K9</f>
        <v>12580</v>
      </c>
      <c r="L9" s="187">
        <f>'[10]2012 '!L9</f>
        <v>12580</v>
      </c>
      <c r="M9" s="187">
        <f>'[10]2012 '!M9</f>
        <v>12580</v>
      </c>
      <c r="N9" s="187">
        <f>'[10]2012 '!N9</f>
        <v>12580</v>
      </c>
      <c r="O9" s="188">
        <f>MAX(C9:N9)</f>
        <v>12580</v>
      </c>
      <c r="P9" s="193"/>
      <c r="Q9" s="191"/>
      <c r="R9" s="194"/>
      <c r="S9" s="194"/>
      <c r="T9" s="195"/>
    </row>
    <row r="10" spans="1:20" s="190" customFormat="1" ht="12">
      <c r="A10" s="185" t="s">
        <v>98</v>
      </c>
      <c r="B10" s="186" t="s">
        <v>105</v>
      </c>
      <c r="C10" s="187">
        <f>'[10]2012 '!C10</f>
        <v>10716</v>
      </c>
      <c r="D10" s="187">
        <f>'[10]2012 '!D10</f>
        <v>10716</v>
      </c>
      <c r="E10" s="187">
        <f>'[10]2012 '!E10</f>
        <v>10716</v>
      </c>
      <c r="F10" s="187">
        <f>'[10]2012 '!F10</f>
        <v>10716</v>
      </c>
      <c r="G10" s="187">
        <f>'[10]2012 '!G10</f>
        <v>10716</v>
      </c>
      <c r="H10" s="187">
        <f>'[10]2012 '!H10</f>
        <v>10716</v>
      </c>
      <c r="I10" s="187">
        <f>'[10]2012 '!I10</f>
        <v>10716</v>
      </c>
      <c r="J10" s="187">
        <f>'[10]2012 '!J10</f>
        <v>10716</v>
      </c>
      <c r="K10" s="187">
        <f>'[10]2012 '!K10</f>
        <v>12016</v>
      </c>
      <c r="L10" s="187">
        <f>'[10]2012 '!L10</f>
        <v>12016</v>
      </c>
      <c r="M10" s="187">
        <f>'[10]2012 '!M10</f>
        <v>12016</v>
      </c>
      <c r="N10" s="187">
        <f>'[10]2012 '!N10</f>
        <v>12016</v>
      </c>
      <c r="O10" s="188">
        <f>MAX(C10:N10)</f>
        <v>12016</v>
      </c>
      <c r="P10" s="193"/>
      <c r="Q10" s="194"/>
      <c r="R10" s="194"/>
      <c r="S10" s="194"/>
      <c r="T10" s="195"/>
    </row>
    <row r="11" spans="1:15" ht="12">
      <c r="A11" s="185" t="s">
        <v>15</v>
      </c>
      <c r="B11" s="186" t="s">
        <v>101</v>
      </c>
      <c r="C11" s="187">
        <f>'[10]2012 '!C11</f>
        <v>1005878.7582</v>
      </c>
      <c r="D11" s="187">
        <f>'[10]2012 '!D11</f>
        <v>865426.8768</v>
      </c>
      <c r="E11" s="187">
        <f>'[10]2012 '!E11</f>
        <v>1016287.851</v>
      </c>
      <c r="F11" s="187">
        <f>'[10]2012 '!F11</f>
        <v>943300.5190000001</v>
      </c>
      <c r="G11" s="187">
        <f>'[10]2012 '!G11</f>
        <v>911080</v>
      </c>
      <c r="H11" s="187">
        <f>'[10]2012 '!H11</f>
        <v>857600</v>
      </c>
      <c r="I11" s="187">
        <f>'[10]2012 '!I11</f>
        <v>866880</v>
      </c>
      <c r="J11" s="187">
        <f>'[10]2012 '!J11</f>
        <v>848331</v>
      </c>
      <c r="K11" s="187">
        <f>'[10]2012 '!K11</f>
        <v>824629</v>
      </c>
      <c r="L11" s="187">
        <f>'[10]2012 '!L11</f>
        <v>874120</v>
      </c>
      <c r="M11" s="187">
        <f>'[10]2012 '!M11</f>
        <v>868938</v>
      </c>
      <c r="N11" s="187">
        <f>'[10]2012 '!N11</f>
        <v>921930.826</v>
      </c>
      <c r="O11" s="188">
        <f t="shared" si="0"/>
        <v>10804402.830999998</v>
      </c>
    </row>
    <row r="12" spans="1:17" s="190" customFormat="1" ht="12">
      <c r="A12" s="185" t="s">
        <v>84</v>
      </c>
      <c r="B12" s="186" t="s">
        <v>101</v>
      </c>
      <c r="C12" s="187">
        <f>'[10]2012 '!C12</f>
        <v>4122</v>
      </c>
      <c r="D12" s="187">
        <f>'[10]2012 '!D12</f>
        <v>5363</v>
      </c>
      <c r="E12" s="187">
        <f>'[10]2012 '!E12</f>
        <v>4275</v>
      </c>
      <c r="F12" s="187">
        <f>'[10]2012 '!F12</f>
        <v>2531</v>
      </c>
      <c r="G12" s="187">
        <f>'[10]2012 '!G12</f>
        <v>3005</v>
      </c>
      <c r="H12" s="187">
        <f>'[10]2012 '!H12</f>
        <v>6143</v>
      </c>
      <c r="I12" s="187">
        <f>'[10]2012 '!I12</f>
        <v>3490</v>
      </c>
      <c r="J12" s="187">
        <f>'[10]2012 '!J12</f>
        <v>4346.48</v>
      </c>
      <c r="K12" s="187">
        <f>'[10]2012 '!K12</f>
        <v>3912.16</v>
      </c>
      <c r="L12" s="187">
        <f>'[10]2012 '!L12</f>
        <v>6071</v>
      </c>
      <c r="M12" s="187">
        <f>'[10]2012 '!M12</f>
        <v>5185</v>
      </c>
      <c r="N12" s="187">
        <f>'[10]2012 '!N12</f>
        <v>3634.4700000000003</v>
      </c>
      <c r="O12" s="188">
        <f t="shared" si="0"/>
        <v>52078.11</v>
      </c>
      <c r="P12" s="193"/>
      <c r="Q12" s="194"/>
    </row>
    <row r="13" spans="1:15" s="190" customFormat="1" ht="12">
      <c r="A13" s="185" t="s">
        <v>83</v>
      </c>
      <c r="B13" s="186" t="s">
        <v>102</v>
      </c>
      <c r="C13" s="187">
        <f>'[10]2012 '!C13</f>
        <v>15344</v>
      </c>
      <c r="D13" s="187">
        <f>'[10]2012 '!D13</f>
        <v>15376</v>
      </c>
      <c r="E13" s="187">
        <f>'[10]2012 '!E13</f>
        <v>15404</v>
      </c>
      <c r="F13" s="187">
        <f>'[10]2012 '!F13</f>
        <v>15450</v>
      </c>
      <c r="G13" s="187">
        <f>'[10]2012 '!G13</f>
        <v>15452</v>
      </c>
      <c r="H13" s="187">
        <f>'[10]2012 '!H13</f>
        <v>15354</v>
      </c>
      <c r="I13" s="187">
        <f>'[10]2012 '!I13</f>
        <v>15347</v>
      </c>
      <c r="J13" s="187">
        <f>'[10]2012 '!J13</f>
        <v>15369</v>
      </c>
      <c r="K13" s="187">
        <f>'[10]2012 '!K13</f>
        <v>15333</v>
      </c>
      <c r="L13" s="187">
        <f>'[10]2012 '!L13</f>
        <v>15192</v>
      </c>
      <c r="M13" s="187">
        <f>'[10]2012 '!M13</f>
        <v>15185</v>
      </c>
      <c r="N13" s="187">
        <f>'[10]2012 '!N13</f>
        <v>15229</v>
      </c>
      <c r="O13" s="188">
        <f>MAX(C13:N13)</f>
        <v>15452</v>
      </c>
    </row>
    <row r="14" spans="1:15" ht="12">
      <c r="A14" s="185" t="s">
        <v>16</v>
      </c>
      <c r="B14" s="186" t="s">
        <v>104</v>
      </c>
      <c r="C14" s="187">
        <f>'[10]2012 '!C14</f>
        <v>3397</v>
      </c>
      <c r="D14" s="187">
        <f>'[10]2012 '!D14</f>
        <v>2907</v>
      </c>
      <c r="E14" s="187">
        <f>'[10]2012 '!E14</f>
        <v>3294</v>
      </c>
      <c r="F14" s="187">
        <f>'[10]2012 '!F14</f>
        <v>3016</v>
      </c>
      <c r="G14" s="187">
        <f>'[10]2012 '!G14</f>
        <v>3039</v>
      </c>
      <c r="H14" s="187">
        <f>'[10]2012 '!H14</f>
        <v>2775</v>
      </c>
      <c r="I14" s="187">
        <f>'[10]2012 '!I14</f>
        <v>2917</v>
      </c>
      <c r="J14" s="187">
        <f>'[10]2012 '!J14</f>
        <v>2853</v>
      </c>
      <c r="K14" s="187">
        <f>'[10]2012 '!K14</f>
        <v>2760</v>
      </c>
      <c r="L14" s="187">
        <f>'[10]2012 '!L14</f>
        <v>2889</v>
      </c>
      <c r="M14" s="187">
        <f>'[10]2012 '!M14</f>
        <v>2895</v>
      </c>
      <c r="N14" s="187">
        <f>'[10]2012 '!N14</f>
        <v>3033</v>
      </c>
      <c r="O14" s="188">
        <f t="shared" si="0"/>
        <v>35775</v>
      </c>
    </row>
    <row r="15" spans="1:15" ht="12">
      <c r="A15" s="185" t="s">
        <v>108</v>
      </c>
      <c r="B15" s="186" t="s">
        <v>105</v>
      </c>
      <c r="C15" s="187">
        <f>'[10]2012 '!C15</f>
        <v>7400</v>
      </c>
      <c r="D15" s="187">
        <f>'[10]2012 '!D15</f>
        <v>7619</v>
      </c>
      <c r="E15" s="187">
        <f>'[10]2012 '!E15</f>
        <v>7595</v>
      </c>
      <c r="F15" s="187">
        <f>'[10]2012 '!F15</f>
        <v>7586</v>
      </c>
      <c r="G15" s="187">
        <f>'[10]2012 '!G15</f>
        <v>7501</v>
      </c>
      <c r="H15" s="187">
        <f>'[10]2012 '!H15</f>
        <v>7183</v>
      </c>
      <c r="I15" s="187">
        <f>'[10]2012 '!I15</f>
        <v>7307</v>
      </c>
      <c r="J15" s="187">
        <f>'[10]2012 '!J15</f>
        <v>7274</v>
      </c>
      <c r="K15" s="187">
        <f>'[10]2012 '!K15</f>
        <v>7453</v>
      </c>
      <c r="L15" s="187">
        <f>'[10]2012 '!L15</f>
        <v>7499</v>
      </c>
      <c r="M15" s="187">
        <f>'[10]2012 '!M15</f>
        <v>7388</v>
      </c>
      <c r="N15" s="187">
        <f>'[10]2012 '!N15</f>
        <v>7619</v>
      </c>
      <c r="O15" s="188">
        <f>MAX(C15:N15)</f>
        <v>7619</v>
      </c>
    </row>
    <row r="16" spans="1:15" ht="12">
      <c r="A16" s="185" t="s">
        <v>109</v>
      </c>
      <c r="B16" s="186" t="s">
        <v>105</v>
      </c>
      <c r="C16" s="187">
        <f>'[10]2012 '!C16</f>
        <v>3677</v>
      </c>
      <c r="D16" s="187">
        <f>'[10]2012 '!D16</f>
        <v>3499</v>
      </c>
      <c r="E16" s="187">
        <f>'[10]2012 '!E16</f>
        <v>3779</v>
      </c>
      <c r="F16" s="187">
        <f>'[10]2012 '!F16</f>
        <v>3689</v>
      </c>
      <c r="G16" s="187">
        <f>'[10]2012 '!G16</f>
        <v>3414</v>
      </c>
      <c r="H16" s="187">
        <f>'[10]2012 '!H16</f>
        <v>3383</v>
      </c>
      <c r="I16" s="187">
        <f>'[10]2012 '!I16</f>
        <v>3334</v>
      </c>
      <c r="J16" s="187">
        <f>'[10]2012 '!J16</f>
        <v>3269</v>
      </c>
      <c r="K16" s="187">
        <f>'[10]2012 '!K16</f>
        <v>3339</v>
      </c>
      <c r="L16" s="187">
        <f>'[10]2012 '!L16</f>
        <v>3432</v>
      </c>
      <c r="M16" s="187">
        <f>'[10]2012 '!M16</f>
        <v>3248</v>
      </c>
      <c r="N16" s="187">
        <f>'[10]2012 '!N16</f>
        <v>3518</v>
      </c>
      <c r="O16" s="188">
        <f>MIN(C16:N16)</f>
        <v>3248</v>
      </c>
    </row>
    <row r="17" spans="1:17" s="190" customFormat="1" ht="12">
      <c r="A17" s="185" t="s">
        <v>110</v>
      </c>
      <c r="B17" s="186" t="s">
        <v>103</v>
      </c>
      <c r="C17" s="199">
        <f aca="true" t="shared" si="3" ref="C17:O17">C4/C11</f>
        <v>4.076868078354058</v>
      </c>
      <c r="D17" s="199">
        <f t="shared" si="3"/>
        <v>4.052440586277849</v>
      </c>
      <c r="E17" s="199">
        <f t="shared" si="3"/>
        <v>4.059294810954106</v>
      </c>
      <c r="F17" s="199">
        <f t="shared" si="3"/>
        <v>4.066067942023468</v>
      </c>
      <c r="G17" s="199">
        <f t="shared" si="3"/>
        <v>4.097269175045001</v>
      </c>
      <c r="H17" s="199">
        <f t="shared" si="3"/>
        <v>4.119987173507463</v>
      </c>
      <c r="I17" s="199">
        <f t="shared" si="3"/>
        <v>4.101318521594685</v>
      </c>
      <c r="J17" s="199">
        <f t="shared" si="3"/>
        <v>4.239171974146884</v>
      </c>
      <c r="K17" s="199">
        <f t="shared" si="3"/>
        <v>4.300248960441604</v>
      </c>
      <c r="L17" s="199">
        <f t="shared" si="3"/>
        <v>4.267052578593328</v>
      </c>
      <c r="M17" s="199">
        <f t="shared" si="3"/>
        <v>4.2737721218314775</v>
      </c>
      <c r="N17" s="199">
        <f t="shared" si="3"/>
        <v>4.298097957297286</v>
      </c>
      <c r="O17" s="199">
        <f t="shared" si="3"/>
        <v>4.159312985911753</v>
      </c>
      <c r="P17" s="193"/>
      <c r="Q17" s="194"/>
    </row>
    <row r="18" spans="1:15" ht="12">
      <c r="A18" s="200"/>
      <c r="B18" s="200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2"/>
    </row>
    <row r="19" spans="1:15" ht="12">
      <c r="A19" s="203" t="s">
        <v>130</v>
      </c>
      <c r="B19" s="204" t="s">
        <v>99</v>
      </c>
      <c r="C19" s="205" t="s">
        <v>0</v>
      </c>
      <c r="D19" s="205" t="s">
        <v>1</v>
      </c>
      <c r="E19" s="205" t="s">
        <v>2</v>
      </c>
      <c r="F19" s="205" t="s">
        <v>3</v>
      </c>
      <c r="G19" s="205" t="s">
        <v>4</v>
      </c>
      <c r="H19" s="205" t="s">
        <v>5</v>
      </c>
      <c r="I19" s="206" t="s">
        <v>6</v>
      </c>
      <c r="J19" s="206" t="s">
        <v>7</v>
      </c>
      <c r="K19" s="206" t="s">
        <v>8</v>
      </c>
      <c r="L19" s="206" t="s">
        <v>9</v>
      </c>
      <c r="M19" s="206" t="s">
        <v>10</v>
      </c>
      <c r="N19" s="205" t="s">
        <v>11</v>
      </c>
      <c r="O19" s="206" t="s">
        <v>12</v>
      </c>
    </row>
    <row r="20" spans="1:15" ht="12">
      <c r="A20" s="207" t="s">
        <v>13</v>
      </c>
      <c r="B20" s="208" t="s">
        <v>100</v>
      </c>
      <c r="C20" s="209">
        <f>'[15]2012'!C20</f>
        <v>434607.2000000002</v>
      </c>
      <c r="D20" s="209">
        <f>'[15]2012'!D20</f>
        <v>368545.99999999953</v>
      </c>
      <c r="E20" s="209">
        <f>'[15]2012'!E20</f>
        <v>428688.2999999998</v>
      </c>
      <c r="F20" s="209">
        <f>'[15]2012'!F20</f>
        <v>403808.9000000004</v>
      </c>
      <c r="G20" s="209">
        <f>'[15]2012'!G20</f>
        <v>419214</v>
      </c>
      <c r="H20" s="209">
        <f>'[15]2012'!H20</f>
        <v>397401</v>
      </c>
      <c r="I20" s="209">
        <f>'[15]2012'!I20</f>
        <v>403192</v>
      </c>
      <c r="J20" s="209">
        <f>'[15]2012'!J20</f>
        <v>409542</v>
      </c>
      <c r="K20" s="209">
        <f>'[15]2012'!K20</f>
        <v>402229</v>
      </c>
      <c r="L20" s="209">
        <f>'[15]2012'!L20</f>
        <v>428787</v>
      </c>
      <c r="M20" s="209">
        <f>'[15]2012'!M20</f>
        <v>408567</v>
      </c>
      <c r="N20" s="209">
        <f>'[15]2012'!N20</f>
        <v>427563.30000000075</v>
      </c>
      <c r="O20" s="211">
        <f aca="true" t="shared" si="4" ref="O20:O30">SUM(C20:N20)</f>
        <v>4932145.700000001</v>
      </c>
    </row>
    <row r="21" spans="1:15" ht="12">
      <c r="A21" s="207" t="s">
        <v>106</v>
      </c>
      <c r="B21" s="208" t="s">
        <v>100</v>
      </c>
      <c r="C21" s="209">
        <f>'[15]2012'!C21</f>
        <v>6880</v>
      </c>
      <c r="D21" s="209">
        <f>'[15]2012'!D21</f>
        <v>5200</v>
      </c>
      <c r="E21" s="209">
        <f>'[15]2012'!E21</f>
        <v>6480</v>
      </c>
      <c r="F21" s="209">
        <f>'[15]2012'!F21</f>
        <v>6240</v>
      </c>
      <c r="G21" s="209">
        <f>'[15]2012'!G21</f>
        <v>6320</v>
      </c>
      <c r="H21" s="209">
        <f>'[15]2012'!H21</f>
        <v>6000</v>
      </c>
      <c r="I21" s="209">
        <f>'[15]2012'!I21</f>
        <v>6160</v>
      </c>
      <c r="J21" s="209">
        <f>'[15]2012'!J21</f>
        <v>6240</v>
      </c>
      <c r="K21" s="209">
        <f>'[15]2012'!K21</f>
        <v>6152</v>
      </c>
      <c r="L21" s="209">
        <f>'[15]2012'!L21</f>
        <v>6408</v>
      </c>
      <c r="M21" s="209">
        <f>'[15]2012'!M21</f>
        <v>6560</v>
      </c>
      <c r="N21" s="209">
        <f>'[15]2012'!N21</f>
        <v>7120</v>
      </c>
      <c r="O21" s="211">
        <f t="shared" si="4"/>
        <v>75760</v>
      </c>
    </row>
    <row r="22" spans="1:17" ht="12">
      <c r="A22" s="207" t="s">
        <v>14</v>
      </c>
      <c r="B22" s="208" t="s">
        <v>100</v>
      </c>
      <c r="C22" s="209">
        <f>'[10]2012 '!C22</f>
        <v>427727.2000000002</v>
      </c>
      <c r="D22" s="209">
        <f>'[10]2012 '!D22</f>
        <v>363345.99999999953</v>
      </c>
      <c r="E22" s="209">
        <f>'[10]2012 '!E22</f>
        <v>422208.2999999998</v>
      </c>
      <c r="F22" s="209">
        <f>'[10]2012 '!F22</f>
        <v>397568.9000000004</v>
      </c>
      <c r="G22" s="209">
        <f>'[10]2012 '!G22</f>
        <v>412894</v>
      </c>
      <c r="H22" s="209">
        <f>'[10]2012 '!H22</f>
        <v>412894</v>
      </c>
      <c r="I22" s="209">
        <f>'[10]2012 '!I22</f>
        <v>412894</v>
      </c>
      <c r="J22" s="209">
        <f>'[10]2012 '!J22</f>
        <v>412894</v>
      </c>
      <c r="K22" s="209">
        <f>'[10]2012 '!K22</f>
        <v>412894</v>
      </c>
      <c r="L22" s="209">
        <f>'[10]2012 '!L22</f>
        <v>412894</v>
      </c>
      <c r="M22" s="209">
        <f>'[10]2012 '!M22</f>
        <v>412894</v>
      </c>
      <c r="N22" s="209">
        <f>'[10]2012 '!N22</f>
        <v>420443.30000000075</v>
      </c>
      <c r="O22" s="211">
        <f t="shared" si="4"/>
        <v>4921551.700000001</v>
      </c>
      <c r="P22" s="189"/>
      <c r="Q22" s="189"/>
    </row>
    <row r="23" spans="1:17" ht="12">
      <c r="A23" s="207" t="s">
        <v>107</v>
      </c>
      <c r="B23" s="208" t="s">
        <v>100</v>
      </c>
      <c r="C23" s="209">
        <f>'[10]2012 '!C23</f>
        <v>352703</v>
      </c>
      <c r="D23" s="209">
        <f>'[10]2012 '!D23</f>
        <v>310139</v>
      </c>
      <c r="E23" s="209">
        <f>'[10]2012 '!E23</f>
        <v>353227</v>
      </c>
      <c r="F23" s="209">
        <f>'[10]2012 '!F23</f>
        <v>308557</v>
      </c>
      <c r="G23" s="209">
        <f>'[10]2012 '!G23</f>
        <v>335074</v>
      </c>
      <c r="H23" s="209">
        <f>'[10]2012 '!H23</f>
        <v>383888</v>
      </c>
      <c r="I23" s="209">
        <f>'[10]2012 '!I23</f>
        <v>352268</v>
      </c>
      <c r="J23" s="209">
        <f>'[10]2012 '!J23</f>
        <v>351411</v>
      </c>
      <c r="K23" s="209">
        <f>'[10]2012 '!K23</f>
        <v>404909</v>
      </c>
      <c r="L23" s="209">
        <f>'[10]2012 '!L23</f>
        <v>340020</v>
      </c>
      <c r="M23" s="209">
        <f>'[10]2012 '!M23</f>
        <v>362612</v>
      </c>
      <c r="N23" s="209">
        <f>'[10]2012 '!N23</f>
        <v>355624</v>
      </c>
      <c r="O23" s="211">
        <f t="shared" si="4"/>
        <v>4210432</v>
      </c>
      <c r="P23" s="189"/>
      <c r="Q23" s="189"/>
    </row>
    <row r="24" spans="1:15" s="212" customFormat="1" ht="12">
      <c r="A24" s="207" t="s">
        <v>125</v>
      </c>
      <c r="B24" s="208" t="s">
        <v>100</v>
      </c>
      <c r="C24" s="209">
        <f aca="true" t="shared" si="5" ref="C24:J24">C22-C23</f>
        <v>75024.20000000019</v>
      </c>
      <c r="D24" s="209">
        <f t="shared" si="5"/>
        <v>53206.999999999534</v>
      </c>
      <c r="E24" s="209">
        <f t="shared" si="5"/>
        <v>68981.29999999981</v>
      </c>
      <c r="F24" s="209">
        <f t="shared" si="5"/>
        <v>89011.90000000037</v>
      </c>
      <c r="G24" s="209">
        <f t="shared" si="5"/>
        <v>77820</v>
      </c>
      <c r="H24" s="209">
        <f t="shared" si="5"/>
        <v>29006</v>
      </c>
      <c r="I24" s="209">
        <f t="shared" si="5"/>
        <v>60626</v>
      </c>
      <c r="J24" s="209">
        <f t="shared" si="5"/>
        <v>61483</v>
      </c>
      <c r="K24" s="209">
        <f>K22-K23</f>
        <v>7985</v>
      </c>
      <c r="L24" s="209">
        <f>L22-L23</f>
        <v>72874</v>
      </c>
      <c r="M24" s="209">
        <f>M22-M23</f>
        <v>50282</v>
      </c>
      <c r="N24" s="209">
        <f>N22-N23</f>
        <v>64819.300000000745</v>
      </c>
      <c r="O24" s="211">
        <f t="shared" si="4"/>
        <v>711119.7000000007</v>
      </c>
    </row>
    <row r="25" spans="1:15" s="190" customFormat="1" ht="12">
      <c r="A25" s="207" t="s">
        <v>97</v>
      </c>
      <c r="B25" s="208" t="s">
        <v>105</v>
      </c>
      <c r="C25" s="209">
        <f>'[10]2012 '!C25</f>
        <v>1872</v>
      </c>
      <c r="D25" s="209">
        <f>'[10]2012 '!D25</f>
        <v>1860</v>
      </c>
      <c r="E25" s="209">
        <f>'[10]2012 '!E25</f>
        <v>1860</v>
      </c>
      <c r="F25" s="209">
        <f>'[10]2012 '!F25</f>
        <v>1860</v>
      </c>
      <c r="G25" s="209">
        <f>'[10]2012 '!G25</f>
        <v>1860</v>
      </c>
      <c r="H25" s="209">
        <f>'[10]2012 '!H25</f>
        <v>1860</v>
      </c>
      <c r="I25" s="209">
        <f>'[10]2012 '!I25</f>
        <v>1860</v>
      </c>
      <c r="J25" s="209">
        <f>'[10]2012 '!J25</f>
        <v>1860</v>
      </c>
      <c r="K25" s="209">
        <f>'[10]2012 '!K25</f>
        <v>1860</v>
      </c>
      <c r="L25" s="209">
        <f>'[10]2012 '!L25</f>
        <v>1860</v>
      </c>
      <c r="M25" s="209">
        <f>'[10]2012 '!M25</f>
        <v>1860</v>
      </c>
      <c r="N25" s="209">
        <f>'[10]2012 '!N25</f>
        <v>1860</v>
      </c>
      <c r="O25" s="211">
        <f>MAX(C25:N25)</f>
        <v>1872</v>
      </c>
    </row>
    <row r="26" spans="1:15" s="190" customFormat="1" ht="12">
      <c r="A26" s="207" t="s">
        <v>98</v>
      </c>
      <c r="B26" s="208" t="s">
        <v>105</v>
      </c>
      <c r="C26" s="209">
        <f>'[10]2012 '!C26</f>
        <v>1778.3999999999999</v>
      </c>
      <c r="D26" s="209">
        <f>'[10]2012 '!D26</f>
        <v>1778.3999999999999</v>
      </c>
      <c r="E26" s="209">
        <f>'[10]2012 '!E26</f>
        <v>1778.3999999999999</v>
      </c>
      <c r="F26" s="209">
        <f>'[10]2012 '!F26</f>
        <v>1778.3999999999999</v>
      </c>
      <c r="G26" s="209">
        <f>'[10]2012 '!G26</f>
        <v>1778.3999999999999</v>
      </c>
      <c r="H26" s="209">
        <f>'[10]2012 '!H26</f>
        <v>1778.3999999999999</v>
      </c>
      <c r="I26" s="209">
        <f>'[10]2012 '!I26</f>
        <v>1778.3999999999999</v>
      </c>
      <c r="J26" s="209">
        <f>'[10]2012 '!J26</f>
        <v>1778.3999999999999</v>
      </c>
      <c r="K26" s="209">
        <f>'[10]2012 '!K26</f>
        <v>1778.3999999999999</v>
      </c>
      <c r="L26" s="209">
        <f>'[10]2012 '!L26</f>
        <v>1778.3999999999999</v>
      </c>
      <c r="M26" s="209">
        <f>'[10]2012 '!M26</f>
        <v>1778.3999999999999</v>
      </c>
      <c r="N26" s="209">
        <f>'[10]2012 '!N26</f>
        <v>1778.3999999999999</v>
      </c>
      <c r="O26" s="211">
        <f>MAX(C26:N26)</f>
        <v>1778.3999999999999</v>
      </c>
    </row>
    <row r="27" spans="1:15" ht="12">
      <c r="A27" s="207" t="s">
        <v>15</v>
      </c>
      <c r="B27" s="208" t="s">
        <v>101</v>
      </c>
      <c r="C27" s="209">
        <f>'[10]2012 '!C27</f>
        <v>118901.29844</v>
      </c>
      <c r="D27" s="209">
        <f>'[10]2012 '!D27</f>
        <v>100161.29926</v>
      </c>
      <c r="E27" s="209">
        <f>'[10]2012 '!E27</f>
        <v>116266.82947999999</v>
      </c>
      <c r="F27" s="209">
        <f>'[10]2012 '!F27</f>
        <v>102643.60662</v>
      </c>
      <c r="G27" s="209">
        <f>'[10]2012 '!G27</f>
        <v>120063</v>
      </c>
      <c r="H27" s="209">
        <f>'[10]2012 '!H27</f>
        <v>100047</v>
      </c>
      <c r="I27" s="209">
        <f>'[10]2012 '!I27</f>
        <v>102558</v>
      </c>
      <c r="J27" s="209">
        <f>'[10]2012 '!J27</f>
        <v>103069</v>
      </c>
      <c r="K27" s="209">
        <f>'[10]2012 '!K27</f>
        <v>101644</v>
      </c>
      <c r="L27" s="209">
        <f>'[10]2012 '!L27</f>
        <v>108429</v>
      </c>
      <c r="M27" s="209">
        <f>'[10]2012 '!M27</f>
        <v>104051</v>
      </c>
      <c r="N27" s="209">
        <f>'[10]2012 '!N27</f>
        <v>108472.18918000002</v>
      </c>
      <c r="O27" s="211">
        <f t="shared" si="4"/>
        <v>1286306.2229799998</v>
      </c>
    </row>
    <row r="28" spans="1:15" ht="12">
      <c r="A28" s="207" t="s">
        <v>84</v>
      </c>
      <c r="B28" s="208" t="s">
        <v>101</v>
      </c>
      <c r="C28" s="209">
        <f>'[10]2012 '!C28</f>
        <v>514</v>
      </c>
      <c r="D28" s="209">
        <f>'[10]2012 '!D28</f>
        <v>465</v>
      </c>
      <c r="E28" s="209">
        <f>'[10]2012 '!E28</f>
        <v>532</v>
      </c>
      <c r="F28" s="209">
        <f>'[10]2012 '!F28</f>
        <v>509</v>
      </c>
      <c r="G28" s="209">
        <f>'[10]2012 '!G28</f>
        <v>448</v>
      </c>
      <c r="H28" s="209">
        <f>'[10]2012 '!H28</f>
        <v>535</v>
      </c>
      <c r="I28" s="209">
        <f>'[10]2012 '!I28</f>
        <v>527</v>
      </c>
      <c r="J28" s="209">
        <f>'[10]2012 '!J28</f>
        <v>601</v>
      </c>
      <c r="K28" s="209">
        <f>'[10]2012 '!K28</f>
        <v>432</v>
      </c>
      <c r="L28" s="209">
        <f>'[10]2012 '!L28</f>
        <v>550</v>
      </c>
      <c r="M28" s="209">
        <f>'[10]2012 '!M28</f>
        <v>552</v>
      </c>
      <c r="N28" s="209">
        <f>'[10]2012 '!N28</f>
        <v>512.5</v>
      </c>
      <c r="O28" s="211">
        <f t="shared" si="4"/>
        <v>6177.5</v>
      </c>
    </row>
    <row r="29" spans="1:15" ht="12">
      <c r="A29" s="207" t="s">
        <v>83</v>
      </c>
      <c r="B29" s="208" t="s">
        <v>102</v>
      </c>
      <c r="C29" s="209">
        <f>'[10]2012 '!C29</f>
        <v>3177</v>
      </c>
      <c r="D29" s="209">
        <f>'[10]2012 '!D29</f>
        <v>3185</v>
      </c>
      <c r="E29" s="209">
        <f>'[10]2012 '!E29</f>
        <v>3192</v>
      </c>
      <c r="F29" s="209">
        <f>'[10]2012 '!F29</f>
        <v>3164</v>
      </c>
      <c r="G29" s="209">
        <f>'[10]2012 '!G29</f>
        <v>3167</v>
      </c>
      <c r="H29" s="209">
        <f>'[10]2012 '!H29</f>
        <v>3152</v>
      </c>
      <c r="I29" s="209">
        <f>'[10]2012 '!I29</f>
        <v>3159</v>
      </c>
      <c r="J29" s="209">
        <f>'[10]2012 '!J29</f>
        <v>3161</v>
      </c>
      <c r="K29" s="209">
        <f>'[10]2012 '!K29</f>
        <v>3163</v>
      </c>
      <c r="L29" s="209">
        <f>'[10]2012 '!L29</f>
        <v>3167</v>
      </c>
      <c r="M29" s="209">
        <f>'[10]2012 '!M29</f>
        <v>3169</v>
      </c>
      <c r="N29" s="209">
        <f>'[10]2012 '!N29</f>
        <v>3177</v>
      </c>
      <c r="O29" s="211">
        <f>MAX(C29:N29)</f>
        <v>3192</v>
      </c>
    </row>
    <row r="30" spans="1:15" ht="12">
      <c r="A30" s="207" t="s">
        <v>16</v>
      </c>
      <c r="B30" s="208" t="s">
        <v>104</v>
      </c>
      <c r="C30" s="209">
        <f>'[10]2012 '!C30</f>
        <v>1499.6000000000058</v>
      </c>
      <c r="D30" s="209">
        <f>'[10]2012 '!D30</f>
        <v>1266</v>
      </c>
      <c r="E30" s="209">
        <f>'[10]2012 '!E30</f>
        <v>1378</v>
      </c>
      <c r="F30" s="209">
        <f>'[10]2012 '!F30</f>
        <v>1379</v>
      </c>
      <c r="G30" s="209">
        <f>'[10]2012 '!G30</f>
        <v>1380</v>
      </c>
      <c r="H30" s="209">
        <f>'[10]2012 '!H30</f>
        <v>1381</v>
      </c>
      <c r="I30" s="209">
        <f>'[10]2012 '!I30</f>
        <v>1382</v>
      </c>
      <c r="J30" s="209">
        <f>'[10]2012 '!J30</f>
        <v>1383</v>
      </c>
      <c r="K30" s="209">
        <f>'[10]2012 '!K30</f>
        <v>1384</v>
      </c>
      <c r="L30" s="209">
        <f>'[10]2012 '!L30</f>
        <v>1385</v>
      </c>
      <c r="M30" s="209">
        <f>'[10]2012 '!M30</f>
        <v>1386</v>
      </c>
      <c r="N30" s="209">
        <f>'[10]2012 '!N30</f>
        <v>1387</v>
      </c>
      <c r="O30" s="211">
        <f t="shared" si="4"/>
        <v>16590.600000000006</v>
      </c>
    </row>
    <row r="31" spans="1:15" ht="12">
      <c r="A31" s="207" t="s">
        <v>108</v>
      </c>
      <c r="B31" s="208" t="s">
        <v>105</v>
      </c>
      <c r="C31" s="209">
        <f>'[10]2012 '!C31</f>
        <v>941</v>
      </c>
      <c r="D31" s="209">
        <f>'[10]2012 '!D31</f>
        <v>994</v>
      </c>
      <c r="E31" s="209">
        <f>'[10]2012 '!E31</f>
        <v>1007</v>
      </c>
      <c r="F31" s="209">
        <f>'[10]2012 '!F31</f>
        <v>903</v>
      </c>
      <c r="G31" s="209">
        <f>'[10]2012 '!G31</f>
        <v>902</v>
      </c>
      <c r="H31" s="209">
        <f>'[10]2012 '!H31</f>
        <v>907</v>
      </c>
      <c r="I31" s="209">
        <f>'[10]2012 '!I31</f>
        <v>953</v>
      </c>
      <c r="J31" s="209">
        <f>'[10]2012 '!J31</f>
        <v>942</v>
      </c>
      <c r="K31" s="209">
        <f>'[10]2012 '!K31</f>
        <v>905</v>
      </c>
      <c r="L31" s="209">
        <f>'[10]2012 '!L31</f>
        <v>924</v>
      </c>
      <c r="M31" s="209">
        <f>'[10]2012 '!M31</f>
        <v>912</v>
      </c>
      <c r="N31" s="209">
        <f>'[10]2012 '!N31</f>
        <v>1022</v>
      </c>
      <c r="O31" s="211">
        <f>MAX(C31:N31)</f>
        <v>1022</v>
      </c>
    </row>
    <row r="32" spans="1:15" ht="12">
      <c r="A32" s="207" t="s">
        <v>109</v>
      </c>
      <c r="B32" s="208" t="s">
        <v>105</v>
      </c>
      <c r="C32" s="209">
        <f>'[10]2012 '!C32</f>
        <v>410</v>
      </c>
      <c r="D32" s="209">
        <f>'[10]2012 '!D32</f>
        <v>23</v>
      </c>
      <c r="E32" s="209">
        <f>'[10]2012 '!E32</f>
        <v>418</v>
      </c>
      <c r="F32" s="209">
        <f>'[10]2012 '!F32</f>
        <v>416</v>
      </c>
      <c r="G32" s="209">
        <f>'[10]2012 '!G32</f>
        <v>410</v>
      </c>
      <c r="H32" s="209">
        <f>'[10]2012 '!H32</f>
        <v>412</v>
      </c>
      <c r="I32" s="209">
        <f>'[10]2012 '!I32</f>
        <v>412</v>
      </c>
      <c r="J32" s="209">
        <f>'[10]2012 '!J32</f>
        <v>398</v>
      </c>
      <c r="K32" s="209">
        <f>'[10]2012 '!K32</f>
        <v>402</v>
      </c>
      <c r="L32" s="209">
        <f>'[10]2012 '!L32</f>
        <v>418</v>
      </c>
      <c r="M32" s="209">
        <f>'[10]2012 '!M32</f>
        <v>411</v>
      </c>
      <c r="N32" s="209">
        <f>'[10]2012 '!N32</f>
        <v>445</v>
      </c>
      <c r="O32" s="211">
        <f>MIN(C32:N32)</f>
        <v>23</v>
      </c>
    </row>
    <row r="33" spans="1:15" ht="12">
      <c r="A33" s="207" t="s">
        <v>110</v>
      </c>
      <c r="B33" s="208" t="s">
        <v>103</v>
      </c>
      <c r="C33" s="215">
        <f aca="true" t="shared" si="6" ref="C33:O33">C20/C27</f>
        <v>3.65519305257471</v>
      </c>
      <c r="D33" s="215">
        <f t="shared" si="6"/>
        <v>3.679524953478519</v>
      </c>
      <c r="E33" s="215">
        <f t="shared" si="6"/>
        <v>3.687107508799335</v>
      </c>
      <c r="F33" s="215">
        <f t="shared" si="6"/>
        <v>3.9340872100778133</v>
      </c>
      <c r="G33" s="215">
        <f t="shared" si="6"/>
        <v>3.4916169011269083</v>
      </c>
      <c r="H33" s="215">
        <f t="shared" si="6"/>
        <v>3.972143092746409</v>
      </c>
      <c r="I33" s="215">
        <f t="shared" si="6"/>
        <v>3.9313559156769826</v>
      </c>
      <c r="J33" s="215">
        <f t="shared" si="6"/>
        <v>3.9734740804703645</v>
      </c>
      <c r="K33" s="215">
        <f t="shared" si="6"/>
        <v>3.9572330880327415</v>
      </c>
      <c r="L33" s="215">
        <f t="shared" si="6"/>
        <v>3.9545416816534322</v>
      </c>
      <c r="M33" s="215">
        <f t="shared" si="6"/>
        <v>3.926603300304658</v>
      </c>
      <c r="N33" s="215">
        <f t="shared" si="6"/>
        <v>3.9416859126028814</v>
      </c>
      <c r="O33" s="215">
        <f t="shared" si="6"/>
        <v>3.83434800507584</v>
      </c>
    </row>
    <row r="34" spans="1:15" ht="12">
      <c r="A34" s="200"/>
      <c r="B34" s="200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11"/>
    </row>
    <row r="35" spans="1:15" ht="12">
      <c r="A35" s="181" t="s">
        <v>131</v>
      </c>
      <c r="B35" s="182" t="s">
        <v>99</v>
      </c>
      <c r="C35" s="183" t="s">
        <v>0</v>
      </c>
      <c r="D35" s="183" t="s">
        <v>1</v>
      </c>
      <c r="E35" s="183" t="s">
        <v>2</v>
      </c>
      <c r="F35" s="183" t="s">
        <v>3</v>
      </c>
      <c r="G35" s="183" t="s">
        <v>4</v>
      </c>
      <c r="H35" s="183" t="s">
        <v>5</v>
      </c>
      <c r="I35" s="184" t="s">
        <v>6</v>
      </c>
      <c r="J35" s="184" t="s">
        <v>7</v>
      </c>
      <c r="K35" s="184" t="s">
        <v>8</v>
      </c>
      <c r="L35" s="184" t="s">
        <v>9</v>
      </c>
      <c r="M35" s="184" t="s">
        <v>10</v>
      </c>
      <c r="N35" s="183" t="s">
        <v>11</v>
      </c>
      <c r="O35" s="184" t="s">
        <v>12</v>
      </c>
    </row>
    <row r="36" spans="1:17" ht="12">
      <c r="A36" s="185" t="s">
        <v>13</v>
      </c>
      <c r="B36" s="186" t="s">
        <v>100</v>
      </c>
      <c r="C36" s="197">
        <f>'[10]2012 '!C36</f>
        <v>119987</v>
      </c>
      <c r="D36" s="197">
        <f>'[10]2012 '!D36</f>
        <v>105853</v>
      </c>
      <c r="E36" s="197">
        <f>'[10]2012 '!E36</f>
        <v>120868</v>
      </c>
      <c r="F36" s="197">
        <f>'[10]2012 '!F36</f>
        <v>116749</v>
      </c>
      <c r="G36" s="197">
        <f>'[10]2012 '!G36</f>
        <v>133430</v>
      </c>
      <c r="H36" s="197">
        <f>'[10]2012 '!H36</f>
        <v>107369</v>
      </c>
      <c r="I36" s="197">
        <f>'[10]2012 '!I36</f>
        <v>112172</v>
      </c>
      <c r="J36" s="197">
        <f>'[10]2012 '!J36</f>
        <v>117919</v>
      </c>
      <c r="K36" s="197">
        <f>'[10]2012 '!K36</f>
        <v>103674</v>
      </c>
      <c r="L36" s="197">
        <f>'[10]2012 '!L36</f>
        <v>120968</v>
      </c>
      <c r="M36" s="197">
        <f>'[10]2012 '!M36</f>
        <v>113850</v>
      </c>
      <c r="N36" s="197">
        <f>'[10]2012 '!N36</f>
        <v>124244</v>
      </c>
      <c r="O36" s="188">
        <f aca="true" t="shared" si="7" ref="O36:O46">SUM(C36:N36)</f>
        <v>1397083</v>
      </c>
      <c r="P36" s="189"/>
      <c r="Q36" s="189"/>
    </row>
    <row r="37" spans="1:17" ht="12">
      <c r="A37" s="185" t="s">
        <v>106</v>
      </c>
      <c r="B37" s="186" t="s">
        <v>100</v>
      </c>
      <c r="C37" s="197">
        <f>C36-C38</f>
        <v>2003</v>
      </c>
      <c r="D37" s="197">
        <f aca="true" t="shared" si="8" ref="D37:N37">D36-D38</f>
        <v>1573</v>
      </c>
      <c r="E37" s="197">
        <f t="shared" si="8"/>
        <v>2020</v>
      </c>
      <c r="F37" s="197">
        <f t="shared" si="8"/>
        <v>1573</v>
      </c>
      <c r="G37" s="197">
        <f t="shared" si="8"/>
        <v>2294</v>
      </c>
      <c r="H37" s="197">
        <f t="shared" si="8"/>
        <v>1829</v>
      </c>
      <c r="I37" s="197">
        <f t="shared" si="8"/>
        <v>1904</v>
      </c>
      <c r="J37" s="197">
        <f t="shared" si="8"/>
        <v>1962</v>
      </c>
      <c r="K37" s="197">
        <f t="shared" si="8"/>
        <v>1733</v>
      </c>
      <c r="L37" s="197">
        <f t="shared" si="8"/>
        <v>1930</v>
      </c>
      <c r="M37" s="197">
        <f t="shared" si="8"/>
        <v>1900</v>
      </c>
      <c r="N37" s="197">
        <f t="shared" si="8"/>
        <v>2035</v>
      </c>
      <c r="O37" s="188">
        <f t="shared" si="7"/>
        <v>22756</v>
      </c>
      <c r="P37" s="189"/>
      <c r="Q37" s="189"/>
    </row>
    <row r="38" spans="1:15" ht="12">
      <c r="A38" s="185" t="s">
        <v>14</v>
      </c>
      <c r="B38" s="186" t="s">
        <v>100</v>
      </c>
      <c r="C38" s="197">
        <f>'[10]2012 '!C38</f>
        <v>117984</v>
      </c>
      <c r="D38" s="197">
        <f>'[10]2012 '!D38</f>
        <v>104280</v>
      </c>
      <c r="E38" s="197">
        <f>'[10]2012 '!E38</f>
        <v>118848</v>
      </c>
      <c r="F38" s="197">
        <f>'[10]2012 '!F38</f>
        <v>115176</v>
      </c>
      <c r="G38" s="197">
        <f>'[10]2012 '!G38</f>
        <v>131136</v>
      </c>
      <c r="H38" s="197">
        <f>'[10]2012 '!H38</f>
        <v>105540</v>
      </c>
      <c r="I38" s="197">
        <f>'[10]2012 '!I38</f>
        <v>110268</v>
      </c>
      <c r="J38" s="197">
        <f>'[10]2012 '!J38</f>
        <v>115957</v>
      </c>
      <c r="K38" s="197">
        <f>'[10]2012 '!K38</f>
        <v>101941</v>
      </c>
      <c r="L38" s="197">
        <f>'[10]2012 '!L38</f>
        <v>119038</v>
      </c>
      <c r="M38" s="197">
        <f>'[10]2012 '!M38</f>
        <v>111950</v>
      </c>
      <c r="N38" s="197">
        <f>'[10]2012 '!N38</f>
        <v>122209</v>
      </c>
      <c r="O38" s="188">
        <f t="shared" si="7"/>
        <v>1374327</v>
      </c>
    </row>
    <row r="39" spans="1:15" ht="12">
      <c r="A39" s="185" t="s">
        <v>107</v>
      </c>
      <c r="B39" s="186" t="s">
        <v>100</v>
      </c>
      <c r="C39" s="197">
        <f>'[10]2012 '!C39</f>
        <v>102881</v>
      </c>
      <c r="D39" s="197">
        <f>'[10]2012 '!D39</f>
        <v>91195</v>
      </c>
      <c r="E39" s="197">
        <f>'[10]2012 '!E39</f>
        <v>111129</v>
      </c>
      <c r="F39" s="197">
        <f>'[10]2012 '!F39</f>
        <v>101736</v>
      </c>
      <c r="G39" s="197">
        <f>'[10]2012 '!G39</f>
        <v>128531</v>
      </c>
      <c r="H39" s="197">
        <f>'[10]2012 '!H39</f>
        <v>81709</v>
      </c>
      <c r="I39" s="197">
        <f>'[10]2012 '!I39</f>
        <v>96936</v>
      </c>
      <c r="J39" s="197">
        <f>'[10]2012 '!J39</f>
        <v>114620</v>
      </c>
      <c r="K39" s="197">
        <f>'[10]2012 '!K39</f>
        <v>96576</v>
      </c>
      <c r="L39" s="197">
        <f>'[10]2012 '!L39</f>
        <v>109487</v>
      </c>
      <c r="M39" s="197">
        <f>'[10]2012 '!M39</f>
        <v>111618</v>
      </c>
      <c r="N39" s="197">
        <f>'[10]2012 '!N39</f>
        <v>104224</v>
      </c>
      <c r="O39" s="188">
        <f t="shared" si="7"/>
        <v>1250642</v>
      </c>
    </row>
    <row r="40" spans="1:15" s="190" customFormat="1" ht="12">
      <c r="A40" s="185" t="s">
        <v>125</v>
      </c>
      <c r="B40" s="186" t="s">
        <v>100</v>
      </c>
      <c r="C40" s="197">
        <f>C38-C39</f>
        <v>15103</v>
      </c>
      <c r="D40" s="197">
        <f aca="true" t="shared" si="9" ref="D40:N40">D38-D39</f>
        <v>13085</v>
      </c>
      <c r="E40" s="197">
        <f t="shared" si="9"/>
        <v>7719</v>
      </c>
      <c r="F40" s="197">
        <f t="shared" si="9"/>
        <v>13440</v>
      </c>
      <c r="G40" s="197">
        <f t="shared" si="9"/>
        <v>2605</v>
      </c>
      <c r="H40" s="197">
        <f t="shared" si="9"/>
        <v>23831</v>
      </c>
      <c r="I40" s="197">
        <f t="shared" si="9"/>
        <v>13332</v>
      </c>
      <c r="J40" s="197">
        <f t="shared" si="9"/>
        <v>1337</v>
      </c>
      <c r="K40" s="197">
        <f t="shared" si="9"/>
        <v>5365</v>
      </c>
      <c r="L40" s="197">
        <f t="shared" si="9"/>
        <v>9551</v>
      </c>
      <c r="M40" s="197">
        <f t="shared" si="9"/>
        <v>332</v>
      </c>
      <c r="N40" s="197">
        <f t="shared" si="9"/>
        <v>17985</v>
      </c>
      <c r="O40" s="188">
        <f t="shared" si="7"/>
        <v>123685</v>
      </c>
    </row>
    <row r="41" spans="1:20" s="190" customFormat="1" ht="12">
      <c r="A41" s="185" t="s">
        <v>97</v>
      </c>
      <c r="B41" s="186" t="s">
        <v>105</v>
      </c>
      <c r="C41" s="197">
        <f>'[10]2012 '!C41</f>
        <v>558</v>
      </c>
      <c r="D41" s="197">
        <f>'[10]2012 '!D41</f>
        <v>558</v>
      </c>
      <c r="E41" s="197">
        <f>'[10]2012 '!E41</f>
        <v>558</v>
      </c>
      <c r="F41" s="197">
        <f>'[10]2012 '!F41</f>
        <v>558</v>
      </c>
      <c r="G41" s="197">
        <f>'[10]2012 '!G41</f>
        <v>558</v>
      </c>
      <c r="H41" s="197">
        <f>'[10]2012 '!H41</f>
        <v>558</v>
      </c>
      <c r="I41" s="197">
        <f>'[10]2012 '!I41</f>
        <v>558</v>
      </c>
      <c r="J41" s="197">
        <f>'[10]2012 '!J41</f>
        <v>558</v>
      </c>
      <c r="K41" s="197">
        <f>'[10]2012 '!K41</f>
        <v>558</v>
      </c>
      <c r="L41" s="197">
        <f>'[10]2012 '!L41</f>
        <v>558</v>
      </c>
      <c r="M41" s="197">
        <f>'[10]2012 '!M41</f>
        <v>558</v>
      </c>
      <c r="N41" s="197">
        <f>'[10]2012 '!N41</f>
        <v>558</v>
      </c>
      <c r="O41" s="188">
        <f>MAX(C41:N41)</f>
        <v>558</v>
      </c>
      <c r="P41" s="193"/>
      <c r="Q41" s="194"/>
      <c r="R41" s="194"/>
      <c r="S41" s="194"/>
      <c r="T41" s="195"/>
    </row>
    <row r="42" spans="1:20" s="190" customFormat="1" ht="12">
      <c r="A42" s="185" t="s">
        <v>98</v>
      </c>
      <c r="B42" s="186" t="s">
        <v>105</v>
      </c>
      <c r="C42" s="197">
        <f>'[10]2012 '!C42</f>
        <v>530.1</v>
      </c>
      <c r="D42" s="197">
        <f>'[10]2012 '!D42</f>
        <v>530.1</v>
      </c>
      <c r="E42" s="197">
        <f>'[10]2012 '!E42</f>
        <v>530.1</v>
      </c>
      <c r="F42" s="197">
        <f>'[10]2012 '!F42</f>
        <v>530.1</v>
      </c>
      <c r="G42" s="197">
        <f>'[10]2012 '!G42</f>
        <v>530.1</v>
      </c>
      <c r="H42" s="197">
        <f>'[10]2012 '!H42</f>
        <v>530.1</v>
      </c>
      <c r="I42" s="197">
        <f>'[10]2012 '!I42</f>
        <v>530.1</v>
      </c>
      <c r="J42" s="197">
        <f>'[10]2012 '!J42</f>
        <v>530.1</v>
      </c>
      <c r="K42" s="197">
        <f>'[10]2012 '!K42</f>
        <v>530.1</v>
      </c>
      <c r="L42" s="197">
        <f>'[10]2012 '!L42</f>
        <v>530.1</v>
      </c>
      <c r="M42" s="197">
        <f>'[10]2012 '!M42</f>
        <v>530.1</v>
      </c>
      <c r="N42" s="197">
        <f>'[10]2012 '!N42</f>
        <v>530.1</v>
      </c>
      <c r="O42" s="188">
        <f>MAX(C42:N42)</f>
        <v>530.1</v>
      </c>
      <c r="P42" s="193"/>
      <c r="Q42" s="194"/>
      <c r="R42" s="194"/>
      <c r="S42" s="194"/>
      <c r="T42" s="195"/>
    </row>
    <row r="43" spans="1:15" ht="12">
      <c r="A43" s="185" t="s">
        <v>15</v>
      </c>
      <c r="B43" s="186" t="s">
        <v>101</v>
      </c>
      <c r="C43" s="197">
        <f>'[10]2012 '!C43</f>
        <v>31951.27184157577</v>
      </c>
      <c r="D43" s="197">
        <f>'[10]2012 '!D43</f>
        <v>29380.13300857778</v>
      </c>
      <c r="E43" s="197">
        <f>'[10]2012 '!E43</f>
        <v>33911.45070422534</v>
      </c>
      <c r="F43" s="197">
        <f>'[10]2012 '!F43</f>
        <v>32201.123901302555</v>
      </c>
      <c r="G43" s="197">
        <f>'[10]2012 '!G43</f>
        <v>36075</v>
      </c>
      <c r="H43" s="197">
        <f>'[10]2012 '!H43</f>
        <v>28259</v>
      </c>
      <c r="I43" s="197">
        <f>'[10]2012 '!I43</f>
        <v>29353</v>
      </c>
      <c r="J43" s="197">
        <f>'[10]2012 '!J43</f>
        <v>32376</v>
      </c>
      <c r="K43" s="197">
        <f>'[10]2012 '!K43</f>
        <v>28703</v>
      </c>
      <c r="L43" s="197">
        <f>'[10]2012 '!L43</f>
        <v>31241</v>
      </c>
      <c r="M43" s="197">
        <f>'[10]2012 '!M43</f>
        <v>31731</v>
      </c>
      <c r="N43" s="197">
        <f>'[10]2012 '!N43</f>
        <v>34240.59282007836</v>
      </c>
      <c r="O43" s="188">
        <f t="shared" si="7"/>
        <v>379422.57227575977</v>
      </c>
    </row>
    <row r="44" spans="1:17" s="190" customFormat="1" ht="12">
      <c r="A44" s="185" t="s">
        <v>84</v>
      </c>
      <c r="B44" s="186" t="s">
        <v>101</v>
      </c>
      <c r="C44" s="197">
        <f>'[10]2012 '!C44</f>
        <v>180</v>
      </c>
      <c r="D44" s="197">
        <f>'[10]2012 '!D44</f>
        <v>177</v>
      </c>
      <c r="E44" s="197">
        <f>'[10]2012 '!E44</f>
        <v>237</v>
      </c>
      <c r="F44" s="197">
        <f>'[10]2012 '!F44</f>
        <v>54</v>
      </c>
      <c r="G44" s="197">
        <f>'[10]2012 '!G44</f>
        <v>65</v>
      </c>
      <c r="H44" s="197">
        <f>'[10]2012 '!H44</f>
        <v>170</v>
      </c>
      <c r="I44" s="197">
        <f>'[10]2012 '!I44</f>
        <v>49.5</v>
      </c>
      <c r="J44" s="197">
        <f>'[10]2012 '!J44</f>
        <v>47</v>
      </c>
      <c r="K44" s="197">
        <f>'[10]2012 '!K44</f>
        <v>41</v>
      </c>
      <c r="L44" s="197">
        <f>'[10]2012 '!L44</f>
        <v>52</v>
      </c>
      <c r="M44" s="197">
        <f>'[10]2012 '!M44</f>
        <v>48.5</v>
      </c>
      <c r="N44" s="197">
        <f>'[10]2012 '!N44</f>
        <v>190</v>
      </c>
      <c r="O44" s="188">
        <f t="shared" si="7"/>
        <v>1311</v>
      </c>
      <c r="P44" s="193"/>
      <c r="Q44" s="194"/>
    </row>
    <row r="45" spans="1:15" s="190" customFormat="1" ht="12">
      <c r="A45" s="185" t="s">
        <v>83</v>
      </c>
      <c r="B45" s="186" t="s">
        <v>102</v>
      </c>
      <c r="C45" s="197">
        <f>'[10]2012 '!C45</f>
        <v>974</v>
      </c>
      <c r="D45" s="197">
        <f>'[10]2012 '!D45</f>
        <v>976</v>
      </c>
      <c r="E45" s="197">
        <f>'[10]2012 '!E45</f>
        <v>963</v>
      </c>
      <c r="F45" s="197">
        <f>'[10]2012 '!F45</f>
        <v>966</v>
      </c>
      <c r="G45" s="197">
        <f>'[10]2012 '!G45</f>
        <v>967</v>
      </c>
      <c r="H45" s="197">
        <f>'[10]2012 '!H45</f>
        <v>969</v>
      </c>
      <c r="I45" s="197">
        <f>'[10]2012 '!I45</f>
        <v>973</v>
      </c>
      <c r="J45" s="197">
        <f>'[10]2012 '!J45</f>
        <v>974</v>
      </c>
      <c r="K45" s="197">
        <f>'[10]2012 '!K45</f>
        <v>975</v>
      </c>
      <c r="L45" s="197">
        <f>'[10]2012 '!L45</f>
        <v>965</v>
      </c>
      <c r="M45" s="197">
        <f>'[10]2012 '!M45</f>
        <v>966</v>
      </c>
      <c r="N45" s="197">
        <f>'[10]2012 '!N45</f>
        <v>966</v>
      </c>
      <c r="O45" s="188">
        <f>MAX(C45:N45)</f>
        <v>976</v>
      </c>
    </row>
    <row r="46" spans="1:15" ht="12">
      <c r="A46" s="185" t="s">
        <v>16</v>
      </c>
      <c r="B46" s="186" t="s">
        <v>104</v>
      </c>
      <c r="C46" s="197">
        <f>'[10]2012 '!C46</f>
        <v>1240.0999999999913</v>
      </c>
      <c r="D46" s="197">
        <f>'[10]2012 '!D46</f>
        <v>967.4000000000051</v>
      </c>
      <c r="E46" s="197">
        <f>'[10]2012 '!E46</f>
        <v>1112.5999999999985</v>
      </c>
      <c r="F46" s="197">
        <f>'[10]2012 '!F46</f>
        <v>1115.699999999997</v>
      </c>
      <c r="G46" s="197">
        <f>'[10]2012 '!G46</f>
        <v>1417.3</v>
      </c>
      <c r="H46" s="197">
        <f>'[10]2012 '!H46</f>
        <v>987.1999999999971</v>
      </c>
      <c r="I46" s="197">
        <f>'[10]2012 '!I46</f>
        <v>1026.900000000005</v>
      </c>
      <c r="J46" s="197">
        <f>'[10]2012 '!J46</f>
        <v>1068.099999999995</v>
      </c>
      <c r="K46" s="197">
        <f>'[10]2012 '!K46</f>
        <v>1119.9999999999964</v>
      </c>
      <c r="L46" s="197">
        <f>'[10]2012 '!L46</f>
        <v>1207</v>
      </c>
      <c r="M46" s="197">
        <f>'[10]2012 '!M46</f>
        <v>1142.2000000000044</v>
      </c>
      <c r="N46" s="197">
        <f>'[10]2012 '!N46</f>
        <v>1277.7999999999993</v>
      </c>
      <c r="O46" s="188">
        <f t="shared" si="7"/>
        <v>13682.299999999988</v>
      </c>
    </row>
    <row r="47" spans="1:15" ht="12">
      <c r="A47" s="185" t="s">
        <v>108</v>
      </c>
      <c r="B47" s="186" t="s">
        <v>105</v>
      </c>
      <c r="C47" s="197">
        <f>'[10]2012 '!C47</f>
        <v>262</v>
      </c>
      <c r="D47" s="197">
        <f>'[10]2012 '!D47</f>
        <v>247</v>
      </c>
      <c r="E47" s="197">
        <f>'[10]2012 '!E47</f>
        <v>257</v>
      </c>
      <c r="F47" s="197">
        <f>'[10]2012 '!F47</f>
        <v>280</v>
      </c>
      <c r="G47" s="197">
        <f>'[10]2012 '!G47</f>
        <v>293</v>
      </c>
      <c r="H47" s="197">
        <f>'[10]2012 '!H47</f>
        <v>289</v>
      </c>
      <c r="I47" s="197">
        <f>'[10]2012 '!I47</f>
        <v>269</v>
      </c>
      <c r="J47" s="197">
        <f>'[10]2012 '!J47</f>
        <v>275</v>
      </c>
      <c r="K47" s="197">
        <f>'[10]2012 '!K47</f>
        <v>181</v>
      </c>
      <c r="L47" s="197">
        <f>'[10]2012 '!L47</f>
        <v>282</v>
      </c>
      <c r="M47" s="197">
        <f>'[10]2012 '!M47</f>
        <v>281</v>
      </c>
      <c r="N47" s="197">
        <f>'[10]2012 '!N47</f>
        <v>280</v>
      </c>
      <c r="O47" s="188">
        <f>MAX(C47:N47)</f>
        <v>293</v>
      </c>
    </row>
    <row r="48" spans="1:15" ht="12">
      <c r="A48" s="185" t="s">
        <v>109</v>
      </c>
      <c r="B48" s="186" t="s">
        <v>105</v>
      </c>
      <c r="C48" s="197">
        <f>'[10]2012 '!C48</f>
        <v>109</v>
      </c>
      <c r="D48" s="197">
        <f>'[10]2012 '!D48</f>
        <v>110</v>
      </c>
      <c r="E48" s="197">
        <f>'[10]2012 '!E48</f>
        <v>110</v>
      </c>
      <c r="F48" s="197">
        <f>'[10]2012 '!F48</f>
        <v>109</v>
      </c>
      <c r="G48" s="197">
        <f>'[10]2012 '!G48</f>
        <v>112</v>
      </c>
      <c r="H48" s="197">
        <f>'[10]2012 '!H48</f>
        <v>103</v>
      </c>
      <c r="I48" s="197">
        <f>'[10]2012 '!I48</f>
        <v>105</v>
      </c>
      <c r="J48" s="197">
        <f>'[10]2012 '!J48</f>
        <v>115</v>
      </c>
      <c r="K48" s="197">
        <f>'[10]2012 '!K48</f>
        <v>118</v>
      </c>
      <c r="L48" s="197">
        <f>'[10]2012 '!L48</f>
        <v>118</v>
      </c>
      <c r="M48" s="197">
        <f>'[10]2012 '!M48</f>
        <v>118</v>
      </c>
      <c r="N48" s="197">
        <f>'[10]2012 '!N48</f>
        <v>122</v>
      </c>
      <c r="O48" s="188">
        <f>MIN(C48:N48)</f>
        <v>103</v>
      </c>
    </row>
    <row r="49" spans="1:17" s="190" customFormat="1" ht="12">
      <c r="A49" s="185" t="s">
        <v>110</v>
      </c>
      <c r="B49" s="186" t="s">
        <v>103</v>
      </c>
      <c r="C49" s="199">
        <f aca="true" t="shared" si="10" ref="C49:O49">C36/C43</f>
        <v>3.755312170198809</v>
      </c>
      <c r="D49" s="199">
        <f t="shared" si="10"/>
        <v>3.6028768136990843</v>
      </c>
      <c r="E49" s="199">
        <f t="shared" si="10"/>
        <v>3.564223809066946</v>
      </c>
      <c r="F49" s="199">
        <f t="shared" si="10"/>
        <v>3.6256187938607147</v>
      </c>
      <c r="G49" s="199">
        <f t="shared" si="10"/>
        <v>3.6986832986832985</v>
      </c>
      <c r="H49" s="199">
        <f t="shared" si="10"/>
        <v>3.7994621182632082</v>
      </c>
      <c r="I49" s="199">
        <f t="shared" si="10"/>
        <v>3.821483323680714</v>
      </c>
      <c r="J49" s="199">
        <f t="shared" si="10"/>
        <v>3.642173214726958</v>
      </c>
      <c r="K49" s="199">
        <f t="shared" si="10"/>
        <v>3.6119569382991323</v>
      </c>
      <c r="L49" s="199">
        <f t="shared" si="10"/>
        <v>3.8720911622547294</v>
      </c>
      <c r="M49" s="199">
        <f t="shared" si="10"/>
        <v>3.5879739056443225</v>
      </c>
      <c r="N49" s="199">
        <f t="shared" si="10"/>
        <v>3.6285586716578253</v>
      </c>
      <c r="O49" s="199">
        <f t="shared" si="10"/>
        <v>3.682129377860569</v>
      </c>
      <c r="P49" s="193"/>
      <c r="Q49" s="194"/>
    </row>
    <row r="50" spans="1:15" ht="12">
      <c r="A50" s="200"/>
      <c r="B50" s="200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2"/>
    </row>
    <row r="51" spans="1:15" ht="12">
      <c r="A51" s="203" t="s">
        <v>132</v>
      </c>
      <c r="B51" s="204" t="s">
        <v>99</v>
      </c>
      <c r="C51" s="205" t="s">
        <v>0</v>
      </c>
      <c r="D51" s="205" t="s">
        <v>1</v>
      </c>
      <c r="E51" s="205" t="s">
        <v>2</v>
      </c>
      <c r="F51" s="205" t="s">
        <v>3</v>
      </c>
      <c r="G51" s="205" t="s">
        <v>4</v>
      </c>
      <c r="H51" s="205" t="s">
        <v>5</v>
      </c>
      <c r="I51" s="206" t="s">
        <v>6</v>
      </c>
      <c r="J51" s="206" t="s">
        <v>7</v>
      </c>
      <c r="K51" s="206" t="s">
        <v>8</v>
      </c>
      <c r="L51" s="206" t="s">
        <v>9</v>
      </c>
      <c r="M51" s="206" t="s">
        <v>10</v>
      </c>
      <c r="N51" s="205" t="s">
        <v>11</v>
      </c>
      <c r="O51" s="206" t="s">
        <v>12</v>
      </c>
    </row>
    <row r="52" spans="1:17" ht="12">
      <c r="A52" s="207" t="s">
        <v>13</v>
      </c>
      <c r="B52" s="208" t="s">
        <v>100</v>
      </c>
      <c r="C52" s="214">
        <f>'[10]2012 '!C52</f>
        <v>93851.00000000003</v>
      </c>
      <c r="D52" s="214">
        <f>'[10]2012 '!D52</f>
        <v>86170.00000000004</v>
      </c>
      <c r="E52" s="214">
        <f>'[10]2012 '!E52</f>
        <v>100155.00000000006</v>
      </c>
      <c r="F52" s="214">
        <f>'[10]2012 '!F52</f>
        <v>89856.00000000015</v>
      </c>
      <c r="G52" s="214">
        <f>'[10]2012 '!G52</f>
        <v>95321</v>
      </c>
      <c r="H52" s="214">
        <f>'[10]2012 '!H52</f>
        <v>91753</v>
      </c>
      <c r="I52" s="214">
        <f>'[10]2012 '!I52</f>
        <v>91606</v>
      </c>
      <c r="J52" s="214">
        <f>'[10]2012 '!J52</f>
        <v>94504</v>
      </c>
      <c r="K52" s="214">
        <f>'[10]2012 '!K52</f>
        <v>90635</v>
      </c>
      <c r="L52" s="214">
        <f>'[10]2012 '!L52</f>
        <v>94648</v>
      </c>
      <c r="M52" s="214">
        <f>'[10]2012 '!M52</f>
        <v>89128</v>
      </c>
      <c r="N52" s="214">
        <f>'[10]2012 '!N52</f>
        <v>95715</v>
      </c>
      <c r="O52" s="211">
        <f aca="true" t="shared" si="11" ref="O52:O62">SUM(C52:N52)</f>
        <v>1113342.0000000002</v>
      </c>
      <c r="P52" s="189"/>
      <c r="Q52" s="189"/>
    </row>
    <row r="53" spans="1:17" ht="12">
      <c r="A53" s="207" t="s">
        <v>106</v>
      </c>
      <c r="B53" s="208" t="s">
        <v>100</v>
      </c>
      <c r="C53" s="214">
        <f>C52-C54</f>
        <v>2975</v>
      </c>
      <c r="D53" s="214">
        <f aca="true" t="shared" si="12" ref="D53:N53">D52-D54</f>
        <v>2338</v>
      </c>
      <c r="E53" s="214">
        <f t="shared" si="12"/>
        <v>2607</v>
      </c>
      <c r="F53" s="214">
        <f t="shared" si="12"/>
        <v>2184</v>
      </c>
      <c r="G53" s="214">
        <f t="shared" si="12"/>
        <v>2309</v>
      </c>
      <c r="H53" s="214">
        <f t="shared" si="12"/>
        <v>2761</v>
      </c>
      <c r="I53" s="214">
        <f t="shared" si="12"/>
        <v>2182</v>
      </c>
      <c r="J53" s="214">
        <f t="shared" si="12"/>
        <v>2236</v>
      </c>
      <c r="K53" s="214">
        <f t="shared" si="12"/>
        <v>1823</v>
      </c>
      <c r="L53" s="214">
        <f t="shared" si="12"/>
        <v>1907</v>
      </c>
      <c r="M53" s="214">
        <f t="shared" si="12"/>
        <v>1718</v>
      </c>
      <c r="N53" s="214">
        <f t="shared" si="12"/>
        <v>1828</v>
      </c>
      <c r="O53" s="211">
        <f t="shared" si="11"/>
        <v>26868</v>
      </c>
      <c r="P53" s="189"/>
      <c r="Q53" s="189"/>
    </row>
    <row r="54" spans="1:15" ht="12">
      <c r="A54" s="207" t="s">
        <v>14</v>
      </c>
      <c r="B54" s="208" t="s">
        <v>100</v>
      </c>
      <c r="C54" s="214">
        <f>'[10]2012 '!C54</f>
        <v>90876.00000000003</v>
      </c>
      <c r="D54" s="214">
        <f>'[10]2012 '!D54</f>
        <v>83832.00000000004</v>
      </c>
      <c r="E54" s="214">
        <f>'[10]2012 '!E54</f>
        <v>97548.00000000006</v>
      </c>
      <c r="F54" s="214">
        <f>'[10]2012 '!F54</f>
        <v>87672.00000000015</v>
      </c>
      <c r="G54" s="214">
        <f>'[10]2012 '!G54</f>
        <v>93012</v>
      </c>
      <c r="H54" s="214">
        <f>'[10]2012 '!H54</f>
        <v>88992</v>
      </c>
      <c r="I54" s="214">
        <f>'[10]2012 '!I54</f>
        <v>89424</v>
      </c>
      <c r="J54" s="214">
        <f>'[10]2012 '!J54</f>
        <v>92268</v>
      </c>
      <c r="K54" s="214">
        <f>'[10]2012 '!K54</f>
        <v>88812</v>
      </c>
      <c r="L54" s="214">
        <f>'[10]2012 '!L54</f>
        <v>92741</v>
      </c>
      <c r="M54" s="214">
        <f>'[10]2012 '!M54</f>
        <v>87410</v>
      </c>
      <c r="N54" s="214">
        <f>'[10]2012 '!N54</f>
        <v>93887</v>
      </c>
      <c r="O54" s="211">
        <f t="shared" si="11"/>
        <v>1086474.0000000002</v>
      </c>
    </row>
    <row r="55" spans="1:15" ht="12">
      <c r="A55" s="207" t="s">
        <v>107</v>
      </c>
      <c r="B55" s="208" t="s">
        <v>100</v>
      </c>
      <c r="C55" s="214">
        <f>'[10]2012 '!C55</f>
        <v>76338</v>
      </c>
      <c r="D55" s="214">
        <f>'[10]2012 '!D55</f>
        <v>73035</v>
      </c>
      <c r="E55" s="214">
        <f>'[10]2012 '!E55</f>
        <v>83775</v>
      </c>
      <c r="F55" s="214">
        <f>'[10]2012 '!F55</f>
        <v>73581</v>
      </c>
      <c r="G55" s="214">
        <f>'[10]2012 '!G55</f>
        <v>82214</v>
      </c>
      <c r="H55" s="214">
        <f>'[10]2012 '!H55</f>
        <v>82274</v>
      </c>
      <c r="I55" s="214">
        <f>'[10]2012 '!I55</f>
        <v>73374</v>
      </c>
      <c r="J55" s="214">
        <f>'[10]2012 '!J55</f>
        <v>84779</v>
      </c>
      <c r="K55" s="214">
        <f>'[10]2012 '!K55</f>
        <v>71927</v>
      </c>
      <c r="L55" s="214">
        <f>'[10]2012 '!L55</f>
        <v>79300</v>
      </c>
      <c r="M55" s="214">
        <f>'[10]2012 '!M55</f>
        <v>77855</v>
      </c>
      <c r="N55" s="214">
        <f>'[10]2012 '!N55</f>
        <v>83518</v>
      </c>
      <c r="O55" s="211">
        <f t="shared" si="11"/>
        <v>941970</v>
      </c>
    </row>
    <row r="56" spans="1:15" s="212" customFormat="1" ht="12">
      <c r="A56" s="207" t="s">
        <v>125</v>
      </c>
      <c r="B56" s="208" t="s">
        <v>100</v>
      </c>
      <c r="C56" s="214">
        <f>'[10]2012 '!C56</f>
        <v>14538.00000000003</v>
      </c>
      <c r="D56" s="214">
        <f>'[10]2012 '!D56</f>
        <v>10797.000000000044</v>
      </c>
      <c r="E56" s="214">
        <f>'[10]2012 '!E56</f>
        <v>13773.000000000058</v>
      </c>
      <c r="F56" s="214">
        <f>'[10]2012 '!F56</f>
        <v>14091.000000000146</v>
      </c>
      <c r="G56" s="214">
        <f>'[10]2012 '!G56</f>
        <v>10798</v>
      </c>
      <c r="H56" s="214">
        <f>'[10]2012 '!H56</f>
        <v>6718</v>
      </c>
      <c r="I56" s="214">
        <f>'[10]2012 '!I56</f>
        <v>16050</v>
      </c>
      <c r="J56" s="214">
        <f>'[10]2012 '!J56</f>
        <v>7489</v>
      </c>
      <c r="K56" s="214">
        <f>'[10]2012 '!K56</f>
        <v>16885</v>
      </c>
      <c r="L56" s="214">
        <f>'[10]2012 '!L56</f>
        <v>13441</v>
      </c>
      <c r="M56" s="214">
        <f>'[10]2012 '!M56</f>
        <v>9555</v>
      </c>
      <c r="N56" s="214">
        <f>'[10]2012 '!N56</f>
        <v>10369</v>
      </c>
      <c r="O56" s="211">
        <f t="shared" si="11"/>
        <v>144504.0000000003</v>
      </c>
    </row>
    <row r="57" spans="1:15" s="190" customFormat="1" ht="12">
      <c r="A57" s="207" t="s">
        <v>97</v>
      </c>
      <c r="B57" s="208" t="s">
        <v>105</v>
      </c>
      <c r="C57" s="214">
        <f>'[10]2012 '!C57</f>
        <v>360</v>
      </c>
      <c r="D57" s="214">
        <f>'[10]2012 '!D57</f>
        <v>360</v>
      </c>
      <c r="E57" s="214">
        <f>'[10]2012 '!E57</f>
        <v>360</v>
      </c>
      <c r="F57" s="214">
        <f>'[10]2012 '!F57</f>
        <v>360</v>
      </c>
      <c r="G57" s="214">
        <f>'[10]2012 '!G57</f>
        <v>360</v>
      </c>
      <c r="H57" s="214">
        <f>'[10]2012 '!H57</f>
        <v>360</v>
      </c>
      <c r="I57" s="214">
        <f>'[10]2012 '!I57</f>
        <v>360</v>
      </c>
      <c r="J57" s="214">
        <f>'[10]2012 '!J57</f>
        <v>360</v>
      </c>
      <c r="K57" s="214">
        <f>'[10]2012 '!K57</f>
        <v>360</v>
      </c>
      <c r="L57" s="214">
        <f>'[10]2012 '!L57</f>
        <v>360</v>
      </c>
      <c r="M57" s="214">
        <f>'[10]2012 '!M57</f>
        <v>360</v>
      </c>
      <c r="N57" s="214">
        <f>'[10]2012 '!N57</f>
        <v>360</v>
      </c>
      <c r="O57" s="211">
        <f>AVERAGE(C57:N57)</f>
        <v>360</v>
      </c>
    </row>
    <row r="58" spans="1:15" s="190" customFormat="1" ht="12">
      <c r="A58" s="207" t="s">
        <v>98</v>
      </c>
      <c r="B58" s="208" t="s">
        <v>105</v>
      </c>
      <c r="C58" s="214">
        <f>'[10]2012 '!C58</f>
        <v>342</v>
      </c>
      <c r="D58" s="214">
        <f>'[10]2012 '!D58</f>
        <v>342</v>
      </c>
      <c r="E58" s="214">
        <f>'[10]2012 '!E58</f>
        <v>342</v>
      </c>
      <c r="F58" s="214">
        <f>'[10]2012 '!F58</f>
        <v>342</v>
      </c>
      <c r="G58" s="214">
        <f>'[10]2012 '!G58</f>
        <v>342</v>
      </c>
      <c r="H58" s="214">
        <f>'[10]2012 '!H58</f>
        <v>342</v>
      </c>
      <c r="I58" s="214">
        <f>'[10]2012 '!I58</f>
        <v>342</v>
      </c>
      <c r="J58" s="214">
        <f>'[10]2012 '!J58</f>
        <v>342</v>
      </c>
      <c r="K58" s="214">
        <f>'[10]2012 '!K58</f>
        <v>342</v>
      </c>
      <c r="L58" s="214">
        <f>'[10]2012 '!L58</f>
        <v>342</v>
      </c>
      <c r="M58" s="214">
        <f>'[10]2012 '!M58</f>
        <v>342</v>
      </c>
      <c r="N58" s="214">
        <f>'[10]2012 '!N58</f>
        <v>342</v>
      </c>
      <c r="O58" s="211">
        <f>AVERAGE(C58:N58)</f>
        <v>342</v>
      </c>
    </row>
    <row r="59" spans="1:15" ht="12">
      <c r="A59" s="207" t="s">
        <v>15</v>
      </c>
      <c r="B59" s="208" t="s">
        <v>101</v>
      </c>
      <c r="C59" s="214">
        <f>'[10]2012 '!C59</f>
        <v>25443.303822937625</v>
      </c>
      <c r="D59" s="214">
        <f>'[10]2012 '!D59</f>
        <v>23900</v>
      </c>
      <c r="E59" s="214">
        <f>'[10]2012 '!E59</f>
        <v>27501</v>
      </c>
      <c r="F59" s="214">
        <f>'[10]2012 '!F59</f>
        <v>24300.000000000004</v>
      </c>
      <c r="G59" s="214">
        <f>'[10]2012 '!G59</f>
        <v>26206</v>
      </c>
      <c r="H59" s="214">
        <f>'[10]2012 '!H59</f>
        <v>25299</v>
      </c>
      <c r="I59" s="214">
        <f>'[10]2012 '!I59</f>
        <v>25304</v>
      </c>
      <c r="J59" s="214">
        <f>'[10]2012 '!J59</f>
        <v>25901</v>
      </c>
      <c r="K59" s="214">
        <f>'[10]2012 '!K59</f>
        <v>24713</v>
      </c>
      <c r="L59" s="214">
        <f>'[10]2012 '!L59</f>
        <v>27139</v>
      </c>
      <c r="M59" s="214">
        <f>'[10]2012 '!M59</f>
        <v>23739</v>
      </c>
      <c r="N59" s="214">
        <f>'[10]2012 '!N59</f>
        <v>26911.69617706238</v>
      </c>
      <c r="O59" s="211">
        <f t="shared" si="11"/>
        <v>306357.00000000006</v>
      </c>
    </row>
    <row r="60" spans="1:15" ht="12">
      <c r="A60" s="207" t="s">
        <v>84</v>
      </c>
      <c r="B60" s="208" t="s">
        <v>101</v>
      </c>
      <c r="C60" s="214">
        <f>'[10]2012 '!C60</f>
        <v>100</v>
      </c>
      <c r="D60" s="214">
        <f>'[10]2012 '!D60</f>
        <v>104</v>
      </c>
      <c r="E60" s="214">
        <f>'[10]2012 '!E60</f>
        <v>110</v>
      </c>
      <c r="F60" s="214">
        <f>'[10]2012 '!F60</f>
        <v>158</v>
      </c>
      <c r="G60" s="214">
        <f>'[10]2012 '!G60</f>
        <v>148</v>
      </c>
      <c r="H60" s="214">
        <f>'[10]2012 '!H60</f>
        <v>200</v>
      </c>
      <c r="I60" s="214">
        <f>'[10]2012 '!I60</f>
        <v>164</v>
      </c>
      <c r="J60" s="214">
        <f>'[10]2012 '!J60</f>
        <v>202</v>
      </c>
      <c r="K60" s="214">
        <f>'[10]2012 '!K60</f>
        <v>210</v>
      </c>
      <c r="L60" s="214">
        <f>'[10]2012 '!L60</f>
        <v>250</v>
      </c>
      <c r="M60" s="214">
        <f>'[10]2012 '!M60</f>
        <v>230</v>
      </c>
      <c r="N60" s="214">
        <f>'[10]2012 '!N60</f>
        <v>200</v>
      </c>
      <c r="O60" s="211">
        <f t="shared" si="11"/>
        <v>2076</v>
      </c>
    </row>
    <row r="61" spans="1:15" ht="12">
      <c r="A61" s="207" t="s">
        <v>83</v>
      </c>
      <c r="B61" s="208" t="s">
        <v>102</v>
      </c>
      <c r="C61" s="214">
        <f>'[10]2012 '!C61</f>
        <v>1041</v>
      </c>
      <c r="D61" s="214">
        <f>'[10]2012 '!D61</f>
        <v>1042</v>
      </c>
      <c r="E61" s="214">
        <f>'[10]2012 '!E61</f>
        <v>1022</v>
      </c>
      <c r="F61" s="214">
        <f>'[10]2012 '!F61</f>
        <v>1023</v>
      </c>
      <c r="G61" s="214">
        <f>'[10]2012 '!G61</f>
        <v>1018</v>
      </c>
      <c r="H61" s="214">
        <f>'[10]2012 '!H61</f>
        <v>1023</v>
      </c>
      <c r="I61" s="214">
        <f>'[10]2012 '!I61</f>
        <v>1025</v>
      </c>
      <c r="J61" s="214">
        <f>'[10]2012 '!J61</f>
        <v>1027</v>
      </c>
      <c r="K61" s="214">
        <f>'[10]2012 '!K61</f>
        <v>1029</v>
      </c>
      <c r="L61" s="214">
        <f>'[10]2012 '!L61</f>
        <v>1026</v>
      </c>
      <c r="M61" s="214">
        <f>'[10]2012 '!M61</f>
        <v>1027</v>
      </c>
      <c r="N61" s="214">
        <f>'[10]2012 '!N61</f>
        <v>1030</v>
      </c>
      <c r="O61" s="211">
        <f>MAX(C61:N61)</f>
        <v>1042</v>
      </c>
    </row>
    <row r="62" spans="1:15" ht="12">
      <c r="A62" s="207" t="s">
        <v>16</v>
      </c>
      <c r="B62" s="208" t="s">
        <v>104</v>
      </c>
      <c r="C62" s="214">
        <f>'[10]2012 '!C62</f>
        <v>884.2999999999884</v>
      </c>
      <c r="D62" s="214">
        <f>'[10]2012 '!D62</f>
        <v>847.7000000000116</v>
      </c>
      <c r="E62" s="214">
        <f>'[10]2012 '!E62</f>
        <v>937.1000000000058</v>
      </c>
      <c r="F62" s="214">
        <f>'[10]2012 '!F62</f>
        <v>883.5999999999913</v>
      </c>
      <c r="G62" s="214">
        <f>'[10]2012 '!G62</f>
        <v>912.1000000000058</v>
      </c>
      <c r="H62" s="214">
        <f>'[10]2012 '!H62</f>
        <v>893.5</v>
      </c>
      <c r="I62" s="214">
        <f>'[10]2012 '!I62</f>
        <v>923.4999999999854</v>
      </c>
      <c r="J62" s="214">
        <f>'[10]2012 '!J62</f>
        <v>928.2000000000116</v>
      </c>
      <c r="K62" s="214">
        <f>'[10]2012 '!K62</f>
        <v>886</v>
      </c>
      <c r="L62" s="214">
        <f>'[10]2012 '!L62</f>
        <v>916</v>
      </c>
      <c r="M62" s="214">
        <f>'[10]2012 '!M62</f>
        <v>893</v>
      </c>
      <c r="N62" s="214">
        <f>'[10]2012 '!N62</f>
        <v>786</v>
      </c>
      <c r="O62" s="211">
        <f t="shared" si="11"/>
        <v>10691</v>
      </c>
    </row>
    <row r="63" spans="1:15" ht="12">
      <c r="A63" s="207" t="s">
        <v>108</v>
      </c>
      <c r="B63" s="208" t="s">
        <v>105</v>
      </c>
      <c r="C63" s="214">
        <f>'[10]2012 '!C63</f>
        <v>270</v>
      </c>
      <c r="D63" s="214">
        <f>'[10]2012 '!D63</f>
        <v>270</v>
      </c>
      <c r="E63" s="214">
        <f>'[10]2012 '!E63</f>
        <v>270</v>
      </c>
      <c r="F63" s="214">
        <f>'[10]2012 '!F63</f>
        <v>270</v>
      </c>
      <c r="G63" s="214">
        <f>'[10]2012 '!G63</f>
        <v>275</v>
      </c>
      <c r="H63" s="214">
        <f>'[10]2012 '!H63</f>
        <v>270</v>
      </c>
      <c r="I63" s="214">
        <f>'[10]2012 '!I63</f>
        <v>270</v>
      </c>
      <c r="J63" s="214">
        <f>'[10]2012 '!J63</f>
        <v>270</v>
      </c>
      <c r="K63" s="214">
        <f>'[10]2012 '!K63</f>
        <v>270</v>
      </c>
      <c r="L63" s="214">
        <f>'[10]2012 '!L63</f>
        <v>270</v>
      </c>
      <c r="M63" s="214">
        <f>'[10]2012 '!M63</f>
        <v>270</v>
      </c>
      <c r="N63" s="214">
        <f>'[10]2012 '!N63</f>
        <v>275</v>
      </c>
      <c r="O63" s="211">
        <f>MAX(C63:N63)</f>
        <v>275</v>
      </c>
    </row>
    <row r="64" spans="1:15" ht="12">
      <c r="A64" s="207" t="s">
        <v>109</v>
      </c>
      <c r="B64" s="208" t="s">
        <v>105</v>
      </c>
      <c r="C64" s="214">
        <f>'[10]2012 '!C64</f>
        <v>105</v>
      </c>
      <c r="D64" s="214">
        <f>'[10]2012 '!D64</f>
        <v>98</v>
      </c>
      <c r="E64" s="214">
        <f>'[10]2012 '!E64</f>
        <v>128</v>
      </c>
      <c r="F64" s="214">
        <f>'[10]2012 '!F64</f>
        <v>96</v>
      </c>
      <c r="G64" s="214">
        <f>'[10]2012 '!G64</f>
        <v>110</v>
      </c>
      <c r="H64" s="214">
        <f>'[10]2012 '!H64</f>
        <v>116</v>
      </c>
      <c r="I64" s="214">
        <f>'[10]2012 '!I64</f>
        <v>118</v>
      </c>
      <c r="J64" s="214">
        <f>'[10]2012 '!J64</f>
        <v>110</v>
      </c>
      <c r="K64" s="214">
        <f>'[10]2012 '!K64</f>
        <v>110</v>
      </c>
      <c r="L64" s="214">
        <f>'[10]2012 '!L64</f>
        <v>11</v>
      </c>
      <c r="M64" s="214">
        <f>'[10]2012 '!M64</f>
        <v>110</v>
      </c>
      <c r="N64" s="214">
        <f>'[10]2012 '!N64</f>
        <v>110</v>
      </c>
      <c r="O64" s="211">
        <f>MIN(C64:N64)</f>
        <v>11</v>
      </c>
    </row>
    <row r="65" spans="1:15" ht="12">
      <c r="A65" s="207" t="s">
        <v>110</v>
      </c>
      <c r="B65" s="208" t="s">
        <v>103</v>
      </c>
      <c r="C65" s="215">
        <f aca="true" t="shared" si="13" ref="C65:O65">C52/C59</f>
        <v>3.6886326026336076</v>
      </c>
      <c r="D65" s="215">
        <f t="shared" si="13"/>
        <v>3.605439330543935</v>
      </c>
      <c r="E65" s="215">
        <f t="shared" si="13"/>
        <v>3.6418675684520583</v>
      </c>
      <c r="F65" s="215">
        <f t="shared" si="13"/>
        <v>3.6977777777777834</v>
      </c>
      <c r="G65" s="215">
        <f t="shared" si="13"/>
        <v>3.637373120659391</v>
      </c>
      <c r="H65" s="215">
        <f t="shared" si="13"/>
        <v>3.6267441400845883</v>
      </c>
      <c r="I65" s="215">
        <f t="shared" si="13"/>
        <v>3.620218147328486</v>
      </c>
      <c r="J65" s="215">
        <f t="shared" si="13"/>
        <v>3.6486622138141382</v>
      </c>
      <c r="K65" s="215">
        <f t="shared" si="13"/>
        <v>3.6675029336786307</v>
      </c>
      <c r="L65" s="215">
        <f t="shared" si="13"/>
        <v>3.4875271749143297</v>
      </c>
      <c r="M65" s="215">
        <f t="shared" si="13"/>
        <v>3.754496819579595</v>
      </c>
      <c r="N65" s="215">
        <f t="shared" si="13"/>
        <v>3.556632007520235</v>
      </c>
      <c r="O65" s="215">
        <f t="shared" si="13"/>
        <v>3.6341327275041864</v>
      </c>
    </row>
    <row r="66" spans="1:15" ht="12">
      <c r="A66" s="200"/>
      <c r="B66" s="200"/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2"/>
    </row>
    <row r="67" spans="1:15" ht="12">
      <c r="A67" s="181" t="s">
        <v>133</v>
      </c>
      <c r="B67" s="182" t="s">
        <v>99</v>
      </c>
      <c r="C67" s="183" t="s">
        <v>0</v>
      </c>
      <c r="D67" s="183" t="s">
        <v>1</v>
      </c>
      <c r="E67" s="183" t="s">
        <v>2</v>
      </c>
      <c r="F67" s="183" t="s">
        <v>3</v>
      </c>
      <c r="G67" s="183" t="s">
        <v>4</v>
      </c>
      <c r="H67" s="183" t="s">
        <v>5</v>
      </c>
      <c r="I67" s="184" t="s">
        <v>6</v>
      </c>
      <c r="J67" s="184" t="s">
        <v>7</v>
      </c>
      <c r="K67" s="184" t="s">
        <v>8</v>
      </c>
      <c r="L67" s="184" t="s">
        <v>9</v>
      </c>
      <c r="M67" s="184" t="s">
        <v>10</v>
      </c>
      <c r="N67" s="183" t="s">
        <v>11</v>
      </c>
      <c r="O67" s="184" t="s">
        <v>12</v>
      </c>
    </row>
    <row r="68" spans="1:16" ht="12">
      <c r="A68" s="185" t="s">
        <v>13</v>
      </c>
      <c r="B68" s="186" t="s">
        <v>100</v>
      </c>
      <c r="C68" s="197">
        <f aca="true" t="shared" si="14" ref="C68:I80">SUM(C4,C52,C36,C20)</f>
        <v>4749280.2</v>
      </c>
      <c r="D68" s="197">
        <f t="shared" si="14"/>
        <v>4067659.9999999995</v>
      </c>
      <c r="E68" s="197">
        <f t="shared" si="14"/>
        <v>4775123.3</v>
      </c>
      <c r="F68" s="197">
        <f t="shared" si="14"/>
        <v>4445937.9</v>
      </c>
      <c r="G68" s="197">
        <f t="shared" si="14"/>
        <v>4380905</v>
      </c>
      <c r="H68" s="197">
        <f t="shared" si="14"/>
        <v>4129824</v>
      </c>
      <c r="I68" s="197">
        <f t="shared" si="14"/>
        <v>4162321</v>
      </c>
      <c r="J68" s="197">
        <f>SUM(J4,J20,J36,J52)</f>
        <v>4218186</v>
      </c>
      <c r="K68" s="197">
        <f>SUM(K4,K20,K36,K52)</f>
        <v>4142648</v>
      </c>
      <c r="L68" s="197">
        <f>SUM(L4,L20,L36,L52)</f>
        <v>4374319</v>
      </c>
      <c r="M68" s="197">
        <f>SUM(M4,M20,M36,M52)</f>
        <v>4325188</v>
      </c>
      <c r="N68" s="197">
        <f>SUM(N4,N20,N36,N52)</f>
        <v>4610071.300000001</v>
      </c>
      <c r="O68" s="217">
        <f aca="true" t="shared" si="15" ref="O68:O78">SUM(C68:N68)</f>
        <v>52381463.7</v>
      </c>
      <c r="P68" s="189"/>
    </row>
    <row r="69" spans="1:15" ht="12">
      <c r="A69" s="185" t="s">
        <v>106</v>
      </c>
      <c r="B69" s="186" t="s">
        <v>100</v>
      </c>
      <c r="C69" s="197">
        <f t="shared" si="14"/>
        <v>106818</v>
      </c>
      <c r="D69" s="197">
        <f t="shared" si="14"/>
        <v>85535</v>
      </c>
      <c r="E69" s="197">
        <f t="shared" si="14"/>
        <v>111831</v>
      </c>
      <c r="F69" s="197">
        <f t="shared" si="14"/>
        <v>108841</v>
      </c>
      <c r="G69" s="197">
        <f t="shared" si="14"/>
        <v>104082</v>
      </c>
      <c r="H69" s="197">
        <f t="shared" si="14"/>
        <v>102330</v>
      </c>
      <c r="I69" s="197">
        <f t="shared" si="14"/>
        <v>94560</v>
      </c>
      <c r="J69" s="197">
        <f aca="true" t="shared" si="16" ref="J69:O80">SUM(J5,J21,J37,J53)</f>
        <v>104325</v>
      </c>
      <c r="K69" s="197">
        <f t="shared" si="16"/>
        <v>98175</v>
      </c>
      <c r="L69" s="197">
        <f t="shared" si="16"/>
        <v>100224</v>
      </c>
      <c r="M69" s="197">
        <f t="shared" si="16"/>
        <v>98194</v>
      </c>
      <c r="N69" s="197">
        <f t="shared" si="16"/>
        <v>119593</v>
      </c>
      <c r="O69" s="217">
        <f t="shared" si="15"/>
        <v>1234508</v>
      </c>
    </row>
    <row r="70" spans="1:15" ht="12">
      <c r="A70" s="185" t="s">
        <v>14</v>
      </c>
      <c r="B70" s="186" t="s">
        <v>100</v>
      </c>
      <c r="C70" s="197">
        <f t="shared" si="14"/>
        <v>4642462.2</v>
      </c>
      <c r="D70" s="197">
        <f t="shared" si="14"/>
        <v>3982124.9999999995</v>
      </c>
      <c r="E70" s="197">
        <f t="shared" si="14"/>
        <v>4663292.3</v>
      </c>
      <c r="F70" s="197">
        <f t="shared" si="14"/>
        <v>4337096.9</v>
      </c>
      <c r="G70" s="197">
        <f t="shared" si="14"/>
        <v>4276823</v>
      </c>
      <c r="H70" s="197">
        <f t="shared" si="14"/>
        <v>4048987</v>
      </c>
      <c r="I70" s="197">
        <f t="shared" si="14"/>
        <v>4083623</v>
      </c>
      <c r="J70" s="197">
        <f t="shared" si="16"/>
        <v>4123453</v>
      </c>
      <c r="K70" s="197">
        <f t="shared" si="16"/>
        <v>4061290</v>
      </c>
      <c r="L70" s="197">
        <f t="shared" si="16"/>
        <v>4264610</v>
      </c>
      <c r="M70" s="197">
        <f t="shared" si="16"/>
        <v>4237881</v>
      </c>
      <c r="N70" s="197">
        <f t="shared" si="16"/>
        <v>4490478.300000001</v>
      </c>
      <c r="O70" s="217">
        <f t="shared" si="15"/>
        <v>51212121.7</v>
      </c>
    </row>
    <row r="71" spans="1:15" ht="12">
      <c r="A71" s="185" t="s">
        <v>107</v>
      </c>
      <c r="B71" s="186" t="s">
        <v>100</v>
      </c>
      <c r="C71" s="197">
        <f t="shared" si="14"/>
        <v>3780442</v>
      </c>
      <c r="D71" s="197">
        <f t="shared" si="14"/>
        <v>3641664</v>
      </c>
      <c r="E71" s="197">
        <f t="shared" si="14"/>
        <v>4285114</v>
      </c>
      <c r="F71" s="197">
        <f t="shared" si="14"/>
        <v>3514026</v>
      </c>
      <c r="G71" s="197">
        <f t="shared" si="14"/>
        <v>3964091</v>
      </c>
      <c r="H71" s="197">
        <f t="shared" si="14"/>
        <v>3499722</v>
      </c>
      <c r="I71" s="197">
        <f t="shared" si="14"/>
        <v>3510281</v>
      </c>
      <c r="J71" s="197">
        <f t="shared" si="16"/>
        <v>3835364</v>
      </c>
      <c r="K71" s="197">
        <f t="shared" si="16"/>
        <v>3349904</v>
      </c>
      <c r="L71" s="197">
        <f t="shared" si="16"/>
        <v>3925879</v>
      </c>
      <c r="M71" s="197">
        <f t="shared" si="16"/>
        <v>3739088</v>
      </c>
      <c r="N71" s="197">
        <f t="shared" si="16"/>
        <v>4122510</v>
      </c>
      <c r="O71" s="217">
        <f t="shared" si="15"/>
        <v>45168085</v>
      </c>
    </row>
    <row r="72" spans="1:15" s="190" customFormat="1" ht="12">
      <c r="A72" s="185" t="s">
        <v>125</v>
      </c>
      <c r="B72" s="186" t="s">
        <v>100</v>
      </c>
      <c r="C72" s="196">
        <f t="shared" si="14"/>
        <v>862020.2000000002</v>
      </c>
      <c r="D72" s="196">
        <f t="shared" si="14"/>
        <v>340460.9999999996</v>
      </c>
      <c r="E72" s="197">
        <f t="shared" si="14"/>
        <v>378178.2999999999</v>
      </c>
      <c r="F72" s="197">
        <f t="shared" si="14"/>
        <v>823070.9000000005</v>
      </c>
      <c r="G72" s="197">
        <f t="shared" si="14"/>
        <v>312732</v>
      </c>
      <c r="H72" s="197">
        <f t="shared" si="14"/>
        <v>549265</v>
      </c>
      <c r="I72" s="197">
        <f t="shared" si="14"/>
        <v>573342</v>
      </c>
      <c r="J72" s="197">
        <f t="shared" si="16"/>
        <v>288089</v>
      </c>
      <c r="K72" s="197">
        <f t="shared" si="16"/>
        <v>711386</v>
      </c>
      <c r="L72" s="197">
        <f t="shared" si="16"/>
        <v>338731</v>
      </c>
      <c r="M72" s="197">
        <f t="shared" si="16"/>
        <v>498793</v>
      </c>
      <c r="N72" s="197">
        <f t="shared" si="16"/>
        <v>367968.30000000075</v>
      </c>
      <c r="O72" s="217">
        <f t="shared" si="15"/>
        <v>6044036.700000001</v>
      </c>
    </row>
    <row r="73" spans="1:20" s="190" customFormat="1" ht="12">
      <c r="A73" s="185" t="s">
        <v>97</v>
      </c>
      <c r="B73" s="186" t="s">
        <v>105</v>
      </c>
      <c r="C73" s="197">
        <f t="shared" si="14"/>
        <v>14070</v>
      </c>
      <c r="D73" s="197">
        <f t="shared" si="14"/>
        <v>14058</v>
      </c>
      <c r="E73" s="197">
        <f t="shared" si="14"/>
        <v>14058</v>
      </c>
      <c r="F73" s="197">
        <f t="shared" si="14"/>
        <v>14058</v>
      </c>
      <c r="G73" s="197">
        <f t="shared" si="14"/>
        <v>14058</v>
      </c>
      <c r="H73" s="197">
        <f t="shared" si="14"/>
        <v>14058</v>
      </c>
      <c r="I73" s="197">
        <f t="shared" si="14"/>
        <v>14058</v>
      </c>
      <c r="J73" s="197">
        <f t="shared" si="16"/>
        <v>14058</v>
      </c>
      <c r="K73" s="197">
        <f t="shared" si="16"/>
        <v>15358</v>
      </c>
      <c r="L73" s="197">
        <f t="shared" si="16"/>
        <v>15358</v>
      </c>
      <c r="M73" s="197">
        <f t="shared" si="16"/>
        <v>15358</v>
      </c>
      <c r="N73" s="197">
        <f t="shared" si="16"/>
        <v>15358</v>
      </c>
      <c r="O73" s="188">
        <f>MAX(C73:N73)</f>
        <v>15358</v>
      </c>
      <c r="P73" s="193"/>
      <c r="Q73" s="194"/>
      <c r="R73" s="194"/>
      <c r="S73" s="194"/>
      <c r="T73" s="195"/>
    </row>
    <row r="74" spans="1:20" s="190" customFormat="1" ht="12">
      <c r="A74" s="185" t="s">
        <v>98</v>
      </c>
      <c r="B74" s="186" t="s">
        <v>105</v>
      </c>
      <c r="C74" s="197">
        <f t="shared" si="14"/>
        <v>13366.5</v>
      </c>
      <c r="D74" s="197">
        <f t="shared" si="14"/>
        <v>13366.5</v>
      </c>
      <c r="E74" s="197">
        <f t="shared" si="14"/>
        <v>13366.5</v>
      </c>
      <c r="F74" s="197">
        <f t="shared" si="14"/>
        <v>13366.5</v>
      </c>
      <c r="G74" s="197">
        <f t="shared" si="14"/>
        <v>13366.5</v>
      </c>
      <c r="H74" s="197">
        <f t="shared" si="14"/>
        <v>13366.5</v>
      </c>
      <c r="I74" s="197">
        <f t="shared" si="14"/>
        <v>13366.5</v>
      </c>
      <c r="J74" s="197">
        <f t="shared" si="16"/>
        <v>13366.5</v>
      </c>
      <c r="K74" s="197">
        <f t="shared" si="16"/>
        <v>14666.5</v>
      </c>
      <c r="L74" s="197">
        <f t="shared" si="16"/>
        <v>14666.5</v>
      </c>
      <c r="M74" s="197">
        <f t="shared" si="16"/>
        <v>14666.5</v>
      </c>
      <c r="N74" s="197">
        <f t="shared" si="16"/>
        <v>14666.5</v>
      </c>
      <c r="O74" s="188">
        <f>MAX(C74:N74)</f>
        <v>14666.5</v>
      </c>
      <c r="P74" s="193"/>
      <c r="Q74" s="194"/>
      <c r="R74" s="194"/>
      <c r="S74" s="194"/>
      <c r="T74" s="195"/>
    </row>
    <row r="75" spans="1:16" ht="12">
      <c r="A75" s="185" t="s">
        <v>15</v>
      </c>
      <c r="B75" s="186" t="s">
        <v>101</v>
      </c>
      <c r="C75" s="197">
        <f t="shared" si="14"/>
        <v>1182174.6323045136</v>
      </c>
      <c r="D75" s="197">
        <f t="shared" si="14"/>
        <v>1018868.3090685777</v>
      </c>
      <c r="E75" s="197">
        <f t="shared" si="14"/>
        <v>1193967.1311842254</v>
      </c>
      <c r="F75" s="197">
        <f t="shared" si="14"/>
        <v>1102445.2495213028</v>
      </c>
      <c r="G75" s="197">
        <f t="shared" si="14"/>
        <v>1093424</v>
      </c>
      <c r="H75" s="197">
        <f t="shared" si="14"/>
        <v>1011205</v>
      </c>
      <c r="I75" s="197">
        <f t="shared" si="14"/>
        <v>1024095</v>
      </c>
      <c r="J75" s="197">
        <f t="shared" si="16"/>
        <v>1009677</v>
      </c>
      <c r="K75" s="197">
        <f t="shared" si="16"/>
        <v>979689</v>
      </c>
      <c r="L75" s="197">
        <f t="shared" si="16"/>
        <v>1040929</v>
      </c>
      <c r="M75" s="197">
        <f t="shared" si="16"/>
        <v>1028459</v>
      </c>
      <c r="N75" s="197">
        <f t="shared" si="16"/>
        <v>1091555.3041771406</v>
      </c>
      <c r="O75" s="217">
        <f t="shared" si="15"/>
        <v>12776488.62625576</v>
      </c>
      <c r="P75" s="189"/>
    </row>
    <row r="76" spans="1:17" s="190" customFormat="1" ht="12">
      <c r="A76" s="185" t="s">
        <v>84</v>
      </c>
      <c r="B76" s="186" t="s">
        <v>101</v>
      </c>
      <c r="C76" s="197">
        <f t="shared" si="14"/>
        <v>4916</v>
      </c>
      <c r="D76" s="197">
        <f t="shared" si="14"/>
        <v>6109</v>
      </c>
      <c r="E76" s="197">
        <f t="shared" si="14"/>
        <v>5154</v>
      </c>
      <c r="F76" s="197">
        <f t="shared" si="14"/>
        <v>3252</v>
      </c>
      <c r="G76" s="197">
        <f t="shared" si="14"/>
        <v>3666</v>
      </c>
      <c r="H76" s="197">
        <f t="shared" si="14"/>
        <v>7048</v>
      </c>
      <c r="I76" s="197">
        <f t="shared" si="14"/>
        <v>4230.5</v>
      </c>
      <c r="J76" s="197">
        <f t="shared" si="16"/>
        <v>5196.48</v>
      </c>
      <c r="K76" s="197">
        <f t="shared" si="16"/>
        <v>4595.16</v>
      </c>
      <c r="L76" s="197">
        <f t="shared" si="16"/>
        <v>6923</v>
      </c>
      <c r="M76" s="197">
        <f t="shared" si="16"/>
        <v>6015.5</v>
      </c>
      <c r="N76" s="197">
        <f t="shared" si="16"/>
        <v>4536.97</v>
      </c>
      <c r="O76" s="188">
        <f t="shared" si="15"/>
        <v>61642.61</v>
      </c>
      <c r="P76" s="193"/>
      <c r="Q76" s="194"/>
    </row>
    <row r="77" spans="1:16" s="190" customFormat="1" ht="12">
      <c r="A77" s="185" t="s">
        <v>83</v>
      </c>
      <c r="B77" s="186" t="s">
        <v>102</v>
      </c>
      <c r="C77" s="197">
        <f t="shared" si="14"/>
        <v>20536</v>
      </c>
      <c r="D77" s="197">
        <f t="shared" si="14"/>
        <v>20579</v>
      </c>
      <c r="E77" s="197">
        <f t="shared" si="14"/>
        <v>20581</v>
      </c>
      <c r="F77" s="197">
        <f t="shared" si="14"/>
        <v>20603</v>
      </c>
      <c r="G77" s="197">
        <f t="shared" si="14"/>
        <v>20604</v>
      </c>
      <c r="H77" s="197">
        <f t="shared" si="14"/>
        <v>20498</v>
      </c>
      <c r="I77" s="197">
        <f t="shared" si="14"/>
        <v>20504</v>
      </c>
      <c r="J77" s="197">
        <f t="shared" si="16"/>
        <v>20531</v>
      </c>
      <c r="K77" s="197">
        <f t="shared" si="16"/>
        <v>20500</v>
      </c>
      <c r="L77" s="197">
        <f t="shared" si="16"/>
        <v>20350</v>
      </c>
      <c r="M77" s="197">
        <f t="shared" si="16"/>
        <v>20347</v>
      </c>
      <c r="N77" s="197">
        <f t="shared" si="16"/>
        <v>20402</v>
      </c>
      <c r="O77" s="197">
        <f t="shared" si="16"/>
        <v>20662</v>
      </c>
      <c r="P77" s="196">
        <f>O77*0.78</f>
        <v>16116.36</v>
      </c>
    </row>
    <row r="78" spans="1:15" ht="12">
      <c r="A78" s="185" t="s">
        <v>16</v>
      </c>
      <c r="B78" s="186" t="s">
        <v>104</v>
      </c>
      <c r="C78" s="197">
        <f t="shared" si="14"/>
        <v>7020.999999999985</v>
      </c>
      <c r="D78" s="197">
        <f t="shared" si="14"/>
        <v>5988.100000000017</v>
      </c>
      <c r="E78" s="197">
        <f t="shared" si="14"/>
        <v>6721.700000000004</v>
      </c>
      <c r="F78" s="197">
        <f t="shared" si="14"/>
        <v>6394.299999999988</v>
      </c>
      <c r="G78" s="197">
        <f t="shared" si="14"/>
        <v>6748.400000000006</v>
      </c>
      <c r="H78" s="197">
        <f t="shared" si="14"/>
        <v>6036.699999999997</v>
      </c>
      <c r="I78" s="197">
        <f t="shared" si="14"/>
        <v>6249.3999999999905</v>
      </c>
      <c r="J78" s="197">
        <f t="shared" si="16"/>
        <v>6232.300000000007</v>
      </c>
      <c r="K78" s="197">
        <f t="shared" si="16"/>
        <v>6149.999999999996</v>
      </c>
      <c r="L78" s="197">
        <f t="shared" si="16"/>
        <v>6397</v>
      </c>
      <c r="M78" s="197">
        <f t="shared" si="16"/>
        <v>6316.200000000004</v>
      </c>
      <c r="N78" s="197">
        <f t="shared" si="16"/>
        <v>6483.799999999999</v>
      </c>
      <c r="O78" s="217">
        <f t="shared" si="15"/>
        <v>76738.90000000001</v>
      </c>
    </row>
    <row r="79" spans="1:15" ht="12">
      <c r="A79" s="185" t="s">
        <v>108</v>
      </c>
      <c r="B79" s="186" t="s">
        <v>105</v>
      </c>
      <c r="C79" s="197">
        <f t="shared" si="14"/>
        <v>8873</v>
      </c>
      <c r="D79" s="197">
        <f t="shared" si="14"/>
        <v>9130</v>
      </c>
      <c r="E79" s="197">
        <f t="shared" si="14"/>
        <v>9129</v>
      </c>
      <c r="F79" s="197">
        <f t="shared" si="14"/>
        <v>9039</v>
      </c>
      <c r="G79" s="197">
        <f t="shared" si="14"/>
        <v>8971</v>
      </c>
      <c r="H79" s="197">
        <f t="shared" si="14"/>
        <v>8649</v>
      </c>
      <c r="I79" s="197">
        <f t="shared" si="14"/>
        <v>8799</v>
      </c>
      <c r="J79" s="197">
        <f t="shared" si="16"/>
        <v>8761</v>
      </c>
      <c r="K79" s="197">
        <f t="shared" si="16"/>
        <v>8809</v>
      </c>
      <c r="L79" s="197">
        <f t="shared" si="16"/>
        <v>8975</v>
      </c>
      <c r="M79" s="197">
        <f t="shared" si="16"/>
        <v>8851</v>
      </c>
      <c r="N79" s="197">
        <f t="shared" si="16"/>
        <v>9196</v>
      </c>
      <c r="O79" s="217">
        <f>MAX(C79:N79)</f>
        <v>9196</v>
      </c>
    </row>
    <row r="80" spans="1:15" ht="12">
      <c r="A80" s="185" t="s">
        <v>109</v>
      </c>
      <c r="B80" s="186" t="s">
        <v>105</v>
      </c>
      <c r="C80" s="197">
        <f t="shared" si="14"/>
        <v>4301</v>
      </c>
      <c r="D80" s="197">
        <f t="shared" si="14"/>
        <v>3730</v>
      </c>
      <c r="E80" s="197">
        <f t="shared" si="14"/>
        <v>4435</v>
      </c>
      <c r="F80" s="197">
        <f t="shared" si="14"/>
        <v>4310</v>
      </c>
      <c r="G80" s="197">
        <f t="shared" si="14"/>
        <v>4046</v>
      </c>
      <c r="H80" s="197">
        <f t="shared" si="14"/>
        <v>4014</v>
      </c>
      <c r="I80" s="197">
        <f t="shared" si="14"/>
        <v>3969</v>
      </c>
      <c r="J80" s="197">
        <f t="shared" si="16"/>
        <v>3892</v>
      </c>
      <c r="K80" s="197">
        <f t="shared" si="16"/>
        <v>3969</v>
      </c>
      <c r="L80" s="197">
        <f t="shared" si="16"/>
        <v>3979</v>
      </c>
      <c r="M80" s="197">
        <f t="shared" si="16"/>
        <v>3887</v>
      </c>
      <c r="N80" s="197">
        <f t="shared" si="16"/>
        <v>4195</v>
      </c>
      <c r="O80" s="217">
        <f>MIN(C80:N80)</f>
        <v>3730</v>
      </c>
    </row>
    <row r="81" spans="1:17" s="190" customFormat="1" ht="12">
      <c r="A81" s="185" t="s">
        <v>110</v>
      </c>
      <c r="B81" s="186" t="s">
        <v>103</v>
      </c>
      <c r="C81" s="218">
        <f aca="true" t="shared" si="17" ref="C81:O81">C68/C75</f>
        <v>4.0174100088257045</v>
      </c>
      <c r="D81" s="218">
        <f t="shared" si="17"/>
        <v>3.9923314561805796</v>
      </c>
      <c r="E81" s="218">
        <f t="shared" si="17"/>
        <v>3.9993758414972755</v>
      </c>
      <c r="F81" s="218">
        <f t="shared" si="17"/>
        <v>4.032797004595457</v>
      </c>
      <c r="G81" s="218">
        <f t="shared" si="17"/>
        <v>4.006593050820176</v>
      </c>
      <c r="H81" s="218">
        <f t="shared" si="17"/>
        <v>4.084062084344915</v>
      </c>
      <c r="I81" s="218">
        <f t="shared" si="17"/>
        <v>4.064389534174076</v>
      </c>
      <c r="J81" s="218">
        <f t="shared" si="17"/>
        <v>4.177757837407409</v>
      </c>
      <c r="K81" s="218">
        <f t="shared" si="17"/>
        <v>4.22853374897544</v>
      </c>
      <c r="L81" s="218">
        <f t="shared" si="17"/>
        <v>4.202322156458317</v>
      </c>
      <c r="M81" s="218">
        <f t="shared" si="17"/>
        <v>4.205503573793413</v>
      </c>
      <c r="N81" s="218">
        <f t="shared" si="17"/>
        <v>4.2233969111398</v>
      </c>
      <c r="O81" s="218">
        <f t="shared" si="17"/>
        <v>4.099832530853257</v>
      </c>
      <c r="P81" s="193"/>
      <c r="Q81" s="194"/>
    </row>
    <row r="82" spans="1:15" ht="12">
      <c r="A82" s="180" t="s">
        <v>164</v>
      </c>
      <c r="B82" s="180" t="s">
        <v>103</v>
      </c>
      <c r="C82" s="246">
        <f>C68/C76</f>
        <v>966.0862896663955</v>
      </c>
      <c r="D82" s="246">
        <f aca="true" t="shared" si="18" ref="D82:O82">D68/D76</f>
        <v>665.8471108201014</v>
      </c>
      <c r="E82" s="246">
        <f t="shared" si="18"/>
        <v>926.4888048117966</v>
      </c>
      <c r="F82" s="246">
        <f t="shared" si="18"/>
        <v>1367.1395756457566</v>
      </c>
      <c r="G82" s="246">
        <f t="shared" si="18"/>
        <v>1195.0095471903983</v>
      </c>
      <c r="H82" s="246">
        <f t="shared" si="18"/>
        <v>585.9568671963677</v>
      </c>
      <c r="I82" s="246">
        <f t="shared" si="18"/>
        <v>983.8839380687862</v>
      </c>
      <c r="J82" s="246">
        <f t="shared" si="18"/>
        <v>811.7391003140588</v>
      </c>
      <c r="K82" s="246">
        <f t="shared" si="18"/>
        <v>901.5242124322114</v>
      </c>
      <c r="L82" s="246">
        <f t="shared" si="18"/>
        <v>631.8530983677597</v>
      </c>
      <c r="M82" s="246">
        <f t="shared" si="18"/>
        <v>719.0072313190924</v>
      </c>
      <c r="N82" s="246">
        <f t="shared" si="18"/>
        <v>1016.1123613336655</v>
      </c>
      <c r="O82" s="246">
        <f t="shared" si="18"/>
        <v>849.7606395965389</v>
      </c>
    </row>
  </sheetData>
  <sheetProtection/>
  <printOptions gridLines="1"/>
  <pageMargins left="0" right="0" top="0" bottom="0" header="0.3" footer="0.3"/>
  <pageSetup horizontalDpi="600" verticalDpi="600" orientation="landscape" paperSize="9" scale="60" r:id="rId1"/>
  <ignoredErrors>
    <ignoredError sqref="G33:N33 G17:N17 C49:O49" evalError="1"/>
    <ignoredError sqref="O13 O29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T105"/>
  <sheetViews>
    <sheetView zoomScalePageLayoutView="0" workbookViewId="0" topLeftCell="A76">
      <selection activeCell="C105" sqref="C105:O105"/>
    </sheetView>
  </sheetViews>
  <sheetFormatPr defaultColWidth="9.140625" defaultRowHeight="12.75"/>
  <cols>
    <col min="1" max="1" width="27.28125" style="180" customWidth="1"/>
    <col min="2" max="2" width="7.00390625" style="180" bestFit="1" customWidth="1"/>
    <col min="3" max="10" width="10.00390625" style="180" bestFit="1" customWidth="1"/>
    <col min="11" max="11" width="10.421875" style="180" bestFit="1" customWidth="1"/>
    <col min="12" max="12" width="10.00390625" style="180" bestFit="1" customWidth="1"/>
    <col min="13" max="13" width="10.140625" style="180" bestFit="1" customWidth="1"/>
    <col min="14" max="14" width="10.00390625" style="180" bestFit="1" customWidth="1"/>
    <col min="15" max="15" width="9.8515625" style="180" bestFit="1" customWidth="1"/>
    <col min="16" max="16" width="10.7109375" style="180" bestFit="1" customWidth="1"/>
    <col min="17" max="17" width="11.00390625" style="180" bestFit="1" customWidth="1"/>
    <col min="18" max="18" width="9.140625" style="189" customWidth="1"/>
    <col min="19" max="16384" width="9.140625" style="180" customWidth="1"/>
  </cols>
  <sheetData>
    <row r="1" spans="1:15" ht="12">
      <c r="A1" s="177" t="s">
        <v>136</v>
      </c>
      <c r="B1" s="178"/>
      <c r="C1" s="179"/>
      <c r="D1" s="179"/>
      <c r="E1" s="179"/>
      <c r="F1" s="179"/>
      <c r="G1" s="179"/>
      <c r="H1" s="179"/>
      <c r="N1" s="179"/>
      <c r="O1" s="179"/>
    </row>
    <row r="2" spans="3:14" ht="12">
      <c r="C2" s="179"/>
      <c r="D2" s="179"/>
      <c r="E2" s="179"/>
      <c r="F2" s="179"/>
      <c r="G2" s="179"/>
      <c r="H2" s="179"/>
      <c r="N2" s="179"/>
    </row>
    <row r="3" spans="1:15" ht="12">
      <c r="A3" s="252" t="s">
        <v>137</v>
      </c>
      <c r="B3" s="253" t="s">
        <v>99</v>
      </c>
      <c r="C3" s="254" t="s">
        <v>0</v>
      </c>
      <c r="D3" s="254" t="s">
        <v>1</v>
      </c>
      <c r="E3" s="254" t="s">
        <v>2</v>
      </c>
      <c r="F3" s="254" t="s">
        <v>3</v>
      </c>
      <c r="G3" s="254" t="s">
        <v>4</v>
      </c>
      <c r="H3" s="254" t="s">
        <v>5</v>
      </c>
      <c r="I3" s="255" t="s">
        <v>6</v>
      </c>
      <c r="J3" s="255" t="s">
        <v>7</v>
      </c>
      <c r="K3" s="255" t="s">
        <v>8</v>
      </c>
      <c r="L3" s="255" t="s">
        <v>9</v>
      </c>
      <c r="M3" s="255" t="s">
        <v>10</v>
      </c>
      <c r="N3" s="254" t="s">
        <v>11</v>
      </c>
      <c r="O3" s="255" t="s">
        <v>12</v>
      </c>
    </row>
    <row r="4" spans="1:16" ht="13.5">
      <c r="A4" s="256" t="s">
        <v>142</v>
      </c>
      <c r="B4" s="257" t="s">
        <v>100</v>
      </c>
      <c r="C4" s="258">
        <f>'[12]2013'!C4</f>
        <v>4136142</v>
      </c>
      <c r="D4" s="258">
        <f>'[12]2013'!D4</f>
        <v>3814125</v>
      </c>
      <c r="E4" s="258">
        <f>'[12]2013'!E4</f>
        <v>4170236</v>
      </c>
      <c r="F4" s="258">
        <f>'[12]2013'!F4</f>
        <v>3825551</v>
      </c>
      <c r="G4" s="258">
        <f>'[12]2013'!G4</f>
        <v>3945004</v>
      </c>
      <c r="H4" s="258">
        <f>'[12]2013'!H4</f>
        <v>3805378</v>
      </c>
      <c r="I4" s="258">
        <f>'[12]2013'!I4</f>
        <v>3780074</v>
      </c>
      <c r="J4" s="258">
        <f>'[12]2013'!J4</f>
        <v>3842846</v>
      </c>
      <c r="K4" s="258">
        <f>'[12]2013'!K4</f>
        <v>3468374</v>
      </c>
      <c r="L4" s="258">
        <f>'[12]2013'!L4</f>
        <v>3731091</v>
      </c>
      <c r="M4" s="258">
        <f>'[12]2013'!M4</f>
        <v>3985097</v>
      </c>
      <c r="N4" s="258">
        <f>'[12]2013'!N4</f>
        <v>4215611</v>
      </c>
      <c r="O4" s="259">
        <f>SUM(C4:N4)</f>
        <v>46719529</v>
      </c>
      <c r="P4" s="189"/>
    </row>
    <row r="5" spans="1:16" ht="13.5">
      <c r="A5" s="256" t="s">
        <v>143</v>
      </c>
      <c r="B5" s="257" t="s">
        <v>100</v>
      </c>
      <c r="C5" s="258">
        <f>'[12]2013'!C5</f>
        <v>3934179</v>
      </c>
      <c r="D5" s="258">
        <f>'[12]2013'!D5</f>
        <v>3650263</v>
      </c>
      <c r="E5" s="258">
        <f>'[12]2013'!E5</f>
        <v>4009776</v>
      </c>
      <c r="F5" s="258">
        <f>'[12]2013'!F5</f>
        <v>3636825</v>
      </c>
      <c r="G5" s="258">
        <f>'[12]2013'!G5</f>
        <v>3789644</v>
      </c>
      <c r="H5" s="258">
        <f>'[12]2013'!H5</f>
        <v>3662398</v>
      </c>
      <c r="I5" s="258">
        <f>'[12]2013'!I5</f>
        <v>3641492</v>
      </c>
      <c r="J5" s="258">
        <f>'[12]2013'!J5</f>
        <v>3677937</v>
      </c>
      <c r="K5" s="258">
        <f>'[12]2013'!K5</f>
        <v>3298118</v>
      </c>
      <c r="L5" s="258">
        <f>'[12]2013'!L5</f>
        <v>3537781</v>
      </c>
      <c r="M5" s="258">
        <f>'[12]2013'!M5</f>
        <v>3785966</v>
      </c>
      <c r="N5" s="258">
        <f>'[12]2013'!N5</f>
        <v>4026959</v>
      </c>
      <c r="O5" s="259">
        <f aca="true" t="shared" si="0" ref="O5:O14">SUM(C5:N5)</f>
        <v>44651338</v>
      </c>
      <c r="P5" s="189"/>
    </row>
    <row r="6" spans="1:16" ht="13.5">
      <c r="A6" s="283" t="s">
        <v>144</v>
      </c>
      <c r="B6" s="284" t="s">
        <v>100</v>
      </c>
      <c r="C6" s="285">
        <f>'[12]2013'!C6</f>
        <v>201963</v>
      </c>
      <c r="D6" s="285">
        <f>'[12]2013'!D6</f>
        <v>163862</v>
      </c>
      <c r="E6" s="285">
        <f>'[12]2013'!E6</f>
        <v>160460</v>
      </c>
      <c r="F6" s="285">
        <f>'[12]2013'!F6</f>
        <v>188726</v>
      </c>
      <c r="G6" s="285">
        <f>'[12]2013'!G6</f>
        <v>155360</v>
      </c>
      <c r="H6" s="285">
        <f>'[12]2013'!H6</f>
        <v>142980</v>
      </c>
      <c r="I6" s="285">
        <f>'[12]2013'!I6</f>
        <v>138582</v>
      </c>
      <c r="J6" s="285">
        <f>'[12]2013'!J6</f>
        <v>164909</v>
      </c>
      <c r="K6" s="285">
        <f>'[12]2013'!K6</f>
        <v>170256</v>
      </c>
      <c r="L6" s="285">
        <f>'[12]2013'!L6</f>
        <v>193310</v>
      </c>
      <c r="M6" s="285">
        <f>'[12]2013'!M6</f>
        <v>199131</v>
      </c>
      <c r="N6" s="285">
        <f>'[12]2013'!N6</f>
        <v>188652</v>
      </c>
      <c r="O6" s="286">
        <f t="shared" si="0"/>
        <v>2068191</v>
      </c>
      <c r="P6" s="225">
        <f>G8-G5</f>
        <v>48177</v>
      </c>
    </row>
    <row r="7" spans="1:15" ht="13.5">
      <c r="A7" s="256" t="s">
        <v>145</v>
      </c>
      <c r="B7" s="257" t="s">
        <v>100</v>
      </c>
      <c r="C7" s="258">
        <f>'[12]2013'!C7</f>
        <v>108299</v>
      </c>
      <c r="D7" s="258">
        <f>'[12]2013'!D7</f>
        <v>106626</v>
      </c>
      <c r="E7" s="258">
        <f>'[12]2013'!E7</f>
        <v>104243</v>
      </c>
      <c r="F7" s="258">
        <f>'[12]2013'!F7</f>
        <v>57986</v>
      </c>
      <c r="G7" s="258">
        <f>'[12]2013'!G7</f>
        <v>107183</v>
      </c>
      <c r="H7" s="258">
        <f>'[12]2013'!H7</f>
        <v>98226</v>
      </c>
      <c r="I7" s="258">
        <f>'[12]2013'!I7</f>
        <v>100790</v>
      </c>
      <c r="J7" s="258">
        <f>'[12]2013'!J7</f>
        <v>104070</v>
      </c>
      <c r="K7" s="258">
        <f>'[12]2013'!K7</f>
        <v>87620</v>
      </c>
      <c r="L7" s="258">
        <f>'[12]2013'!L7</f>
        <v>98558</v>
      </c>
      <c r="M7" s="258">
        <f>'[12]2013'!M7</f>
        <v>103577</v>
      </c>
      <c r="N7" s="258">
        <f>'[12]2013'!N7</f>
        <v>109716</v>
      </c>
      <c r="O7" s="259">
        <f t="shared" si="0"/>
        <v>1186894</v>
      </c>
    </row>
    <row r="8" spans="1:18" s="190" customFormat="1" ht="13.5">
      <c r="A8" s="256" t="s">
        <v>146</v>
      </c>
      <c r="B8" s="257" t="s">
        <v>100</v>
      </c>
      <c r="C8" s="258">
        <f>'[12]2013'!C8</f>
        <v>4027843</v>
      </c>
      <c r="D8" s="258">
        <f>'[12]2013'!D8</f>
        <v>3707499</v>
      </c>
      <c r="E8" s="258">
        <f>'[12]2013'!E8</f>
        <v>4065993</v>
      </c>
      <c r="F8" s="258">
        <f>'[12]2013'!F8</f>
        <v>3767565</v>
      </c>
      <c r="G8" s="258">
        <f>'[12]2013'!G8</f>
        <v>3837821</v>
      </c>
      <c r="H8" s="258">
        <f>'[12]2013'!H8</f>
        <v>3707152</v>
      </c>
      <c r="I8" s="258">
        <f>'[12]2013'!I8</f>
        <v>3679284</v>
      </c>
      <c r="J8" s="258">
        <f>'[12]2013'!J8</f>
        <v>3738776</v>
      </c>
      <c r="K8" s="258">
        <f>'[12]2013'!K8</f>
        <v>3380754</v>
      </c>
      <c r="L8" s="258">
        <f>'[12]2013'!L8</f>
        <v>3632533</v>
      </c>
      <c r="M8" s="258">
        <f>'[12]2013'!M8</f>
        <v>3881520</v>
      </c>
      <c r="N8" s="258">
        <f>'[12]2013'!N8</f>
        <v>4105895</v>
      </c>
      <c r="O8" s="259">
        <f t="shared" si="0"/>
        <v>45532635</v>
      </c>
      <c r="R8" s="241"/>
    </row>
    <row r="9" spans="1:20" s="190" customFormat="1" ht="13.5">
      <c r="A9" s="256" t="s">
        <v>147</v>
      </c>
      <c r="B9" s="257" t="s">
        <v>100</v>
      </c>
      <c r="C9" s="258">
        <f>'[12]2013'!C9</f>
        <v>430962</v>
      </c>
      <c r="D9" s="258">
        <f>'[12]2013'!D9</f>
        <v>476603</v>
      </c>
      <c r="E9" s="258">
        <f>'[12]2013'!E9</f>
        <v>396461</v>
      </c>
      <c r="F9" s="258">
        <f>'[12]2013'!F9</f>
        <v>601176</v>
      </c>
      <c r="G9" s="258">
        <f>'[12]2013'!G9</f>
        <v>-70531</v>
      </c>
      <c r="H9" s="258">
        <f>'[12]2013'!H9</f>
        <v>573488</v>
      </c>
      <c r="I9" s="258">
        <f>'[12]2013'!I9</f>
        <v>487434</v>
      </c>
      <c r="J9" s="258">
        <f>'[12]2013'!J9</f>
        <v>443101</v>
      </c>
      <c r="K9" s="258">
        <f>'[12]2013'!K9</f>
        <v>305733</v>
      </c>
      <c r="L9" s="258">
        <f>'[12]2013'!L9</f>
        <v>218572</v>
      </c>
      <c r="M9" s="258">
        <f>'[12]2013'!M9</f>
        <v>185746</v>
      </c>
      <c r="N9" s="260">
        <f>AVERAGE(C9:M9)</f>
        <v>368067.7272727273</v>
      </c>
      <c r="O9" s="266">
        <f t="shared" si="0"/>
        <v>4416812.7272727275</v>
      </c>
      <c r="P9" s="193"/>
      <c r="Q9" s="191"/>
      <c r="R9" s="242"/>
      <c r="S9" s="194"/>
      <c r="T9" s="195"/>
    </row>
    <row r="10" spans="1:20" s="190" customFormat="1" ht="13.5">
      <c r="A10" s="256" t="s">
        <v>107</v>
      </c>
      <c r="B10" s="257" t="s">
        <v>100</v>
      </c>
      <c r="C10" s="258">
        <f>'[12]2013'!C10</f>
        <v>3596881</v>
      </c>
      <c r="D10" s="258">
        <f>'[12]2013'!D10</f>
        <v>3230896</v>
      </c>
      <c r="E10" s="258">
        <f>'[12]2013'!E10</f>
        <v>3669532</v>
      </c>
      <c r="F10" s="258">
        <f>'[12]2013'!F10</f>
        <v>3166389</v>
      </c>
      <c r="G10" s="258">
        <f>'[12]2013'!G10</f>
        <v>3908352</v>
      </c>
      <c r="H10" s="258">
        <f>'[12]2013'!H10</f>
        <v>3133664</v>
      </c>
      <c r="I10" s="258">
        <f>'[12]2013'!I10</f>
        <v>3191850</v>
      </c>
      <c r="J10" s="258">
        <f>'[12]2013'!J10</f>
        <v>3295675</v>
      </c>
      <c r="K10" s="258">
        <f>'[12]2013'!K10</f>
        <v>3075021</v>
      </c>
      <c r="L10" s="258">
        <f>'[12]2013'!L10</f>
        <v>3413961</v>
      </c>
      <c r="M10" s="258">
        <f>'[12]2013'!M10</f>
        <v>3695774</v>
      </c>
      <c r="N10" s="260">
        <f>N8-N9</f>
        <v>3737827.2727272725</v>
      </c>
      <c r="O10" s="266">
        <f t="shared" si="0"/>
        <v>41115822.27272727</v>
      </c>
      <c r="P10" s="193"/>
      <c r="Q10" s="194"/>
      <c r="R10" s="242"/>
      <c r="S10" s="194"/>
      <c r="T10" s="195"/>
    </row>
    <row r="11" spans="1:15" ht="13.5">
      <c r="A11" s="256" t="s">
        <v>97</v>
      </c>
      <c r="B11" s="257" t="s">
        <v>105</v>
      </c>
      <c r="C11" s="258">
        <f>'[12]2013'!C11</f>
        <v>12580</v>
      </c>
      <c r="D11" s="258">
        <f>'[12]2013'!D11</f>
        <v>12580</v>
      </c>
      <c r="E11" s="258">
        <f>'[12]2013'!E11</f>
        <v>12580</v>
      </c>
      <c r="F11" s="258">
        <f>'[12]2013'!F11</f>
        <v>12580</v>
      </c>
      <c r="G11" s="258">
        <f>'[12]2013'!G11</f>
        <v>12580</v>
      </c>
      <c r="H11" s="258">
        <f>'[12]2013'!H11</f>
        <v>12580</v>
      </c>
      <c r="I11" s="258">
        <f>'[12]2013'!I11</f>
        <v>12580</v>
      </c>
      <c r="J11" s="258">
        <f>'[12]2013'!J11</f>
        <v>12580</v>
      </c>
      <c r="K11" s="258">
        <f>'[12]2013'!K11</f>
        <v>12580</v>
      </c>
      <c r="L11" s="258">
        <f>'[12]2013'!L11</f>
        <v>12580</v>
      </c>
      <c r="M11" s="258">
        <f>'[12]2013'!M11</f>
        <v>12580</v>
      </c>
      <c r="N11" s="258">
        <f>'[12]2013'!N11</f>
        <v>12580</v>
      </c>
      <c r="O11" s="259">
        <f>MAX(C11:N11)</f>
        <v>12580</v>
      </c>
    </row>
    <row r="12" spans="1:18" s="190" customFormat="1" ht="13.5">
      <c r="A12" s="256" t="s">
        <v>98</v>
      </c>
      <c r="B12" s="257" t="s">
        <v>105</v>
      </c>
      <c r="C12" s="258">
        <f>'[12]2013'!C12</f>
        <v>12016</v>
      </c>
      <c r="D12" s="258">
        <f>'[12]2013'!D12</f>
        <v>12016</v>
      </c>
      <c r="E12" s="258">
        <f>'[12]2013'!E12</f>
        <v>12016</v>
      </c>
      <c r="F12" s="258">
        <f>'[12]2013'!F12</f>
        <v>12016</v>
      </c>
      <c r="G12" s="258">
        <f>'[12]2013'!G12</f>
        <v>12016</v>
      </c>
      <c r="H12" s="258">
        <f>'[12]2013'!H12</f>
        <v>12016</v>
      </c>
      <c r="I12" s="258">
        <f>'[12]2013'!I12</f>
        <v>12016</v>
      </c>
      <c r="J12" s="258">
        <f>'[12]2013'!J12</f>
        <v>12016</v>
      </c>
      <c r="K12" s="258">
        <f>'[12]2013'!K12</f>
        <v>12016</v>
      </c>
      <c r="L12" s="258">
        <f>'[12]2013'!L12</f>
        <v>12016</v>
      </c>
      <c r="M12" s="258">
        <f>'[12]2013'!M12</f>
        <v>12016</v>
      </c>
      <c r="N12" s="258">
        <f>'[12]2013'!N12</f>
        <v>12016</v>
      </c>
      <c r="O12" s="259">
        <f>MAX(C12:N12)</f>
        <v>12016</v>
      </c>
      <c r="P12" s="193"/>
      <c r="Q12" s="194"/>
      <c r="R12" s="241"/>
    </row>
    <row r="13" spans="1:18" s="190" customFormat="1" ht="13.5">
      <c r="A13" s="256" t="s">
        <v>15</v>
      </c>
      <c r="B13" s="257" t="s">
        <v>101</v>
      </c>
      <c r="C13" s="258">
        <f>'[12]2013'!C13</f>
        <v>967386.069</v>
      </c>
      <c r="D13" s="258">
        <f>'[12]2013'!D13</f>
        <v>898886.74</v>
      </c>
      <c r="E13" s="258">
        <f>'[12]2013'!E13</f>
        <v>1026441.6900000001</v>
      </c>
      <c r="F13" s="258">
        <f>'[12]2013'!F13</f>
        <v>854332</v>
      </c>
      <c r="G13" s="258">
        <f>'[12]2013'!G13</f>
        <v>941262</v>
      </c>
      <c r="H13" s="258">
        <f>'[12]2013'!H13</f>
        <v>887693</v>
      </c>
      <c r="I13" s="258">
        <f>'[12]2013'!I13</f>
        <v>892110</v>
      </c>
      <c r="J13" s="258">
        <f>'[12]2013'!J13</f>
        <v>896716</v>
      </c>
      <c r="K13" s="258">
        <f>'[12]2013'!K13</f>
        <v>804017</v>
      </c>
      <c r="L13" s="258">
        <f>'[12]2013'!L13</f>
        <v>880717</v>
      </c>
      <c r="M13" s="258">
        <f>'[12]2013'!M13</f>
        <v>931450</v>
      </c>
      <c r="N13" s="258">
        <f>'[12]2013'!N13</f>
        <v>1009872</v>
      </c>
      <c r="O13" s="259">
        <f t="shared" si="0"/>
        <v>10990883.499</v>
      </c>
      <c r="R13" s="241"/>
    </row>
    <row r="14" spans="1:15" ht="13.5">
      <c r="A14" s="256" t="s">
        <v>84</v>
      </c>
      <c r="B14" s="257" t="s">
        <v>101</v>
      </c>
      <c r="C14" s="258">
        <f>'[12]2013'!C14</f>
        <v>4551.900000000001</v>
      </c>
      <c r="D14" s="258">
        <f>'[12]2013'!D14</f>
        <v>4411.9400000000005</v>
      </c>
      <c r="E14" s="258">
        <f>'[12]2013'!E14</f>
        <v>4578</v>
      </c>
      <c r="F14" s="258">
        <f>'[12]2013'!F14</f>
        <v>4838</v>
      </c>
      <c r="G14" s="258">
        <f>'[12]2013'!G14</f>
        <v>1925</v>
      </c>
      <c r="H14" s="258">
        <f>'[12]2013'!H14</f>
        <v>4608</v>
      </c>
      <c r="I14" s="258">
        <f>'[12]2013'!I14</f>
        <v>3746</v>
      </c>
      <c r="J14" s="258">
        <f>'[12]2013'!J14</f>
        <v>2811</v>
      </c>
      <c r="K14" s="258">
        <f>'[12]2013'!K14</f>
        <v>357</v>
      </c>
      <c r="L14" s="258">
        <f>'[12]2013'!L14</f>
        <v>4455</v>
      </c>
      <c r="M14" s="260">
        <f>AVERAGE(C14:L14)</f>
        <v>3628.1839999999997</v>
      </c>
      <c r="N14" s="258">
        <f>'[12]2013'!N14</f>
        <v>6732</v>
      </c>
      <c r="O14" s="266">
        <f t="shared" si="0"/>
        <v>46642.024</v>
      </c>
    </row>
    <row r="15" spans="1:15" ht="13.5">
      <c r="A15" s="256" t="s">
        <v>83</v>
      </c>
      <c r="B15" s="257" t="s">
        <v>102</v>
      </c>
      <c r="C15" s="258">
        <f>'[12]2013'!C15</f>
        <v>15229</v>
      </c>
      <c r="D15" s="258">
        <f>'[12]2013'!D15</f>
        <v>15256</v>
      </c>
      <c r="E15" s="258">
        <f>'[12]2013'!E15</f>
        <v>15289</v>
      </c>
      <c r="F15" s="258">
        <f>'[12]2013'!F15</f>
        <v>15311</v>
      </c>
      <c r="G15" s="258">
        <f>'[12]2013'!G15</f>
        <v>15345</v>
      </c>
      <c r="H15" s="258">
        <f>'[12]2013'!H15</f>
        <v>15377</v>
      </c>
      <c r="I15" s="258">
        <f>'[12]2013'!I15</f>
        <v>15395</v>
      </c>
      <c r="J15" s="258">
        <f>'[12]2013'!J15</f>
        <v>15399</v>
      </c>
      <c r="K15" s="258">
        <f>'[12]2013'!K15</f>
        <v>15410</v>
      </c>
      <c r="L15" s="258">
        <f>'[12]2013'!L15</f>
        <v>15350</v>
      </c>
      <c r="M15" s="258">
        <f>'[12]2013'!M15</f>
        <v>15392</v>
      </c>
      <c r="N15" s="258">
        <f>'[12]2013'!N15</f>
        <v>15403</v>
      </c>
      <c r="O15" s="259">
        <f>MAX(C15:N15)</f>
        <v>15410</v>
      </c>
    </row>
    <row r="16" spans="1:15" ht="13.5">
      <c r="A16" s="256" t="s">
        <v>16</v>
      </c>
      <c r="B16" s="257" t="s">
        <v>104</v>
      </c>
      <c r="C16" s="258">
        <f>'[12]2013'!C16</f>
        <v>3355</v>
      </c>
      <c r="D16" s="258">
        <f>'[12]2013'!D16</f>
        <v>3044</v>
      </c>
      <c r="E16" s="258">
        <f>'[12]2013'!E16</f>
        <v>3405</v>
      </c>
      <c r="F16" s="258">
        <f>'[12]2013'!F16</f>
        <v>3428</v>
      </c>
      <c r="G16" s="258">
        <f>'[12]2013'!G16</f>
        <v>3010</v>
      </c>
      <c r="H16" s="258">
        <f>'[12]2013'!H16</f>
        <v>2886</v>
      </c>
      <c r="I16" s="258">
        <f>'[12]2013'!I16</f>
        <v>2823</v>
      </c>
      <c r="J16" s="258">
        <f>'[12]2013'!J16</f>
        <v>3028</v>
      </c>
      <c r="K16" s="258">
        <f>'[12]2013'!K16</f>
        <v>2648</v>
      </c>
      <c r="L16" s="258">
        <f>'[12]2013'!L16</f>
        <v>2833</v>
      </c>
      <c r="M16" s="260">
        <f>'[13]2013'!M16</f>
        <v>3046</v>
      </c>
      <c r="N16" s="258">
        <f>'[12]2013'!N16</f>
        <v>3136</v>
      </c>
      <c r="O16" s="266">
        <f>SUM(C16:N16)</f>
        <v>36642</v>
      </c>
    </row>
    <row r="17" spans="1:18" s="190" customFormat="1" ht="13.5">
      <c r="A17" s="256" t="s">
        <v>108</v>
      </c>
      <c r="B17" s="257" t="s">
        <v>105</v>
      </c>
      <c r="C17" s="258">
        <f>'[12]2013'!C17</f>
        <v>7682</v>
      </c>
      <c r="D17" s="258">
        <f>'[12]2013'!D17</f>
        <v>7874</v>
      </c>
      <c r="E17" s="258">
        <f>'[12]2013'!E17</f>
        <v>7823</v>
      </c>
      <c r="F17" s="258">
        <f>'[12]2013'!F17</f>
        <v>7348</v>
      </c>
      <c r="G17" s="258">
        <f>'[12]2013'!G17</f>
        <v>7779</v>
      </c>
      <c r="H17" s="258">
        <f>'[12]2013'!H17</f>
        <v>7849</v>
      </c>
      <c r="I17" s="258">
        <f>'[12]2013'!I17</f>
        <v>7347</v>
      </c>
      <c r="J17" s="258">
        <f>'[12]2013'!J17</f>
        <v>7360</v>
      </c>
      <c r="K17" s="258">
        <f>'[12]2013'!K17</f>
        <v>7502</v>
      </c>
      <c r="L17" s="258">
        <f>'[12]2013'!L17</f>
        <v>7352</v>
      </c>
      <c r="M17" s="260">
        <f>'[13]2013'!M17</f>
        <v>7591.6</v>
      </c>
      <c r="N17" s="258">
        <f>'[12]2013'!N17</f>
        <v>7903</v>
      </c>
      <c r="O17" s="266">
        <f>MAX(C17:L17,N17)</f>
        <v>7903</v>
      </c>
      <c r="P17" s="193"/>
      <c r="Q17" s="194"/>
      <c r="R17" s="241"/>
    </row>
    <row r="18" spans="1:15" ht="13.5">
      <c r="A18" s="256" t="s">
        <v>109</v>
      </c>
      <c r="B18" s="257" t="s">
        <v>105</v>
      </c>
      <c r="C18" s="258">
        <f>'[12]2013'!C18</f>
        <v>3766</v>
      </c>
      <c r="D18" s="258">
        <f>'[12]2013'!D18</f>
        <v>3818</v>
      </c>
      <c r="E18" s="258">
        <f>'[12]2013'!E18</f>
        <v>3207</v>
      </c>
      <c r="F18" s="258">
        <f>'[12]2013'!F18</f>
        <v>3677</v>
      </c>
      <c r="G18" s="258">
        <f>'[12]2013'!G18</f>
        <v>3576</v>
      </c>
      <c r="H18" s="258">
        <f>'[12]2013'!H18</f>
        <v>3613</v>
      </c>
      <c r="I18" s="258">
        <f>'[12]2013'!I18</f>
        <v>3093</v>
      </c>
      <c r="J18" s="258">
        <f>'[12]2013'!J18</f>
        <v>3324</v>
      </c>
      <c r="K18" s="258">
        <f>'[12]2013'!K18</f>
        <v>3265</v>
      </c>
      <c r="L18" s="258">
        <f>'[12]2013'!L18</f>
        <v>3380</v>
      </c>
      <c r="M18" s="260">
        <f>'[13]2013'!M18</f>
        <v>3471.9</v>
      </c>
      <c r="N18" s="258">
        <f>'[12]2013'!N18</f>
        <v>3398</v>
      </c>
      <c r="O18" s="266">
        <f>MIN(C18:L18,N18)</f>
        <v>3093</v>
      </c>
    </row>
    <row r="19" spans="1:15" ht="13.5">
      <c r="A19" s="256" t="s">
        <v>110</v>
      </c>
      <c r="B19" s="257" t="s">
        <v>103</v>
      </c>
      <c r="C19" s="261">
        <f>C5/C13</f>
        <v>4.066813784145986</v>
      </c>
      <c r="D19" s="261">
        <f aca="true" t="shared" si="1" ref="D19:N19">D5/D13</f>
        <v>4.060870894591236</v>
      </c>
      <c r="E19" s="261">
        <f t="shared" si="1"/>
        <v>3.906482013605663</v>
      </c>
      <c r="F19" s="261">
        <f t="shared" si="1"/>
        <v>4.256922367416882</v>
      </c>
      <c r="G19" s="261">
        <f t="shared" si="1"/>
        <v>4.026130875356702</v>
      </c>
      <c r="H19" s="261">
        <f t="shared" si="1"/>
        <v>4.125748428792386</v>
      </c>
      <c r="I19" s="261">
        <f t="shared" si="1"/>
        <v>4.081886762843147</v>
      </c>
      <c r="J19" s="261">
        <f t="shared" si="1"/>
        <v>4.1015628136444535</v>
      </c>
      <c r="K19" s="261">
        <f t="shared" si="1"/>
        <v>4.102050081030625</v>
      </c>
      <c r="L19" s="261">
        <f t="shared" si="1"/>
        <v>4.016932794529912</v>
      </c>
      <c r="M19" s="261">
        <f t="shared" si="1"/>
        <v>4.064593912716732</v>
      </c>
      <c r="N19" s="261">
        <f t="shared" si="1"/>
        <v>3.9875934771931494</v>
      </c>
      <c r="O19" s="261">
        <f>O5/O13</f>
        <v>4.062579500916608</v>
      </c>
    </row>
    <row r="20" spans="1:15" ht="13.5">
      <c r="A20" s="256" t="s">
        <v>150</v>
      </c>
      <c r="B20" s="257" t="s">
        <v>102</v>
      </c>
      <c r="C20" s="275">
        <v>1019</v>
      </c>
      <c r="D20" s="275">
        <v>1179</v>
      </c>
      <c r="E20" s="275">
        <v>1218</v>
      </c>
      <c r="F20" s="275">
        <v>1149</v>
      </c>
      <c r="G20" s="275">
        <v>1488</v>
      </c>
      <c r="H20" s="275">
        <v>864</v>
      </c>
      <c r="I20" s="275">
        <v>1519</v>
      </c>
      <c r="J20" s="275">
        <v>1080</v>
      </c>
      <c r="K20" s="275">
        <v>983</v>
      </c>
      <c r="L20" s="275">
        <v>1303</v>
      </c>
      <c r="M20" s="275">
        <v>1094</v>
      </c>
      <c r="N20" s="275">
        <v>1265</v>
      </c>
      <c r="O20" s="258">
        <f>SUM(C20:N20)</f>
        <v>14161</v>
      </c>
    </row>
    <row r="21" spans="1:15" ht="13.5">
      <c r="A21" s="256" t="s">
        <v>151</v>
      </c>
      <c r="B21" s="257" t="s">
        <v>102</v>
      </c>
      <c r="C21" s="275">
        <v>1053</v>
      </c>
      <c r="D21" s="275">
        <v>1032</v>
      </c>
      <c r="E21" s="275">
        <v>1149</v>
      </c>
      <c r="F21" s="275">
        <v>1028</v>
      </c>
      <c r="G21" s="275">
        <v>1312</v>
      </c>
      <c r="H21" s="275">
        <v>1017</v>
      </c>
      <c r="I21" s="275">
        <v>1290</v>
      </c>
      <c r="J21" s="275">
        <v>1236</v>
      </c>
      <c r="K21" s="275">
        <v>899</v>
      </c>
      <c r="L21" s="275">
        <v>1141</v>
      </c>
      <c r="M21" s="275">
        <v>1136</v>
      </c>
      <c r="N21" s="275">
        <v>1146</v>
      </c>
      <c r="O21" s="258">
        <f>SUM(C21:N21)</f>
        <v>13439</v>
      </c>
    </row>
    <row r="22" spans="1:15" ht="13.5">
      <c r="A22" s="248"/>
      <c r="B22" s="249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1"/>
    </row>
    <row r="23" spans="1:15" ht="12">
      <c r="A23" s="203" t="s">
        <v>138</v>
      </c>
      <c r="B23" s="204" t="s">
        <v>99</v>
      </c>
      <c r="C23" s="205" t="s">
        <v>0</v>
      </c>
      <c r="D23" s="205" t="s">
        <v>1</v>
      </c>
      <c r="E23" s="205" t="s">
        <v>2</v>
      </c>
      <c r="F23" s="205" t="s">
        <v>3</v>
      </c>
      <c r="G23" s="205" t="s">
        <v>4</v>
      </c>
      <c r="H23" s="205" t="s">
        <v>5</v>
      </c>
      <c r="I23" s="206" t="s">
        <v>6</v>
      </c>
      <c r="J23" s="206" t="s">
        <v>7</v>
      </c>
      <c r="K23" s="206" t="s">
        <v>8</v>
      </c>
      <c r="L23" s="206" t="s">
        <v>9</v>
      </c>
      <c r="M23" s="206" t="s">
        <v>10</v>
      </c>
      <c r="N23" s="205" t="s">
        <v>11</v>
      </c>
      <c r="O23" s="206" t="s">
        <v>12</v>
      </c>
    </row>
    <row r="24" spans="1:15" ht="13.5">
      <c r="A24" s="79" t="s">
        <v>148</v>
      </c>
      <c r="B24" s="37" t="s">
        <v>100</v>
      </c>
      <c r="C24" s="40">
        <f>'[12]2013'!C24</f>
        <v>441966</v>
      </c>
      <c r="D24" s="40">
        <f>'[12]2013'!D24</f>
        <v>380208</v>
      </c>
      <c r="E24" s="40">
        <f>'[12]2013'!E24</f>
        <v>409794.7999999998</v>
      </c>
      <c r="F24" s="40">
        <f>'[12]2013'!F24</f>
        <v>397500</v>
      </c>
      <c r="G24" s="40">
        <f>'[12]2013'!G24</f>
        <v>425832</v>
      </c>
      <c r="H24" s="40">
        <f>'[12]2013'!H24</f>
        <v>402002</v>
      </c>
      <c r="I24" s="40">
        <f>'[12]2013'!I24</f>
        <v>405665</v>
      </c>
      <c r="J24" s="40">
        <f>'[12]2013'!J24</f>
        <v>427697</v>
      </c>
      <c r="K24" s="40">
        <f>'[12]2013'!K24</f>
        <v>404005</v>
      </c>
      <c r="L24" s="40">
        <f>'[12]2013'!L24</f>
        <v>413594</v>
      </c>
      <c r="M24" s="40">
        <f>'[12]2013'!M24</f>
        <v>402899</v>
      </c>
      <c r="N24" s="40">
        <f>'[12]2013'!N24</f>
        <v>421279</v>
      </c>
      <c r="O24" s="211">
        <f>SUM(C24:N24)</f>
        <v>4932441.8</v>
      </c>
    </row>
    <row r="25" spans="1:16" ht="13.5">
      <c r="A25" s="79" t="s">
        <v>143</v>
      </c>
      <c r="B25" s="37" t="s">
        <v>100</v>
      </c>
      <c r="C25" s="40">
        <f>'[12]2013'!C25</f>
        <v>441966</v>
      </c>
      <c r="D25" s="40">
        <f>'[12]2013'!D25</f>
        <v>380208</v>
      </c>
      <c r="E25" s="40">
        <f>'[12]2013'!E25</f>
        <v>409794.7999999998</v>
      </c>
      <c r="F25" s="40">
        <f>'[12]2013'!F25</f>
        <v>397500</v>
      </c>
      <c r="G25" s="40">
        <f>'[12]2013'!G25</f>
        <v>425832</v>
      </c>
      <c r="H25" s="40">
        <f>'[12]2013'!H25</f>
        <v>402002</v>
      </c>
      <c r="I25" s="40">
        <f>'[12]2013'!I25</f>
        <v>405665</v>
      </c>
      <c r="J25" s="40">
        <f>'[12]2013'!J25</f>
        <v>427697</v>
      </c>
      <c r="K25" s="40">
        <f>'[12]2013'!K25</f>
        <v>404005</v>
      </c>
      <c r="L25" s="40">
        <f>'[12]2013'!L25</f>
        <v>413594</v>
      </c>
      <c r="M25" s="40">
        <f>'[12]2013'!M25</f>
        <v>402899</v>
      </c>
      <c r="N25" s="40">
        <f>'[12]2013'!N25</f>
        <v>421279</v>
      </c>
      <c r="O25" s="211">
        <f aca="true" t="shared" si="2" ref="O25:O34">SUM(C25:N25)</f>
        <v>4932441.8</v>
      </c>
      <c r="P25" s="189"/>
    </row>
    <row r="26" spans="1:15" ht="13.5">
      <c r="A26" s="287" t="s">
        <v>144</v>
      </c>
      <c r="B26" s="288" t="s">
        <v>100</v>
      </c>
      <c r="C26" s="289">
        <f>'[12]2013'!C26</f>
        <v>0</v>
      </c>
      <c r="D26" s="289">
        <f>'[12]2013'!D26</f>
        <v>0</v>
      </c>
      <c r="E26" s="289">
        <f>'[12]2013'!E26</f>
        <v>0</v>
      </c>
      <c r="F26" s="289">
        <f>'[12]2013'!F26</f>
        <v>0</v>
      </c>
      <c r="G26" s="289">
        <f>'[12]2013'!G26</f>
        <v>0</v>
      </c>
      <c r="H26" s="289">
        <f>'[12]2013'!H26</f>
        <v>0</v>
      </c>
      <c r="I26" s="289">
        <f>'[12]2013'!I26</f>
        <v>0</v>
      </c>
      <c r="J26" s="289">
        <f>'[12]2013'!J26</f>
        <v>0</v>
      </c>
      <c r="K26" s="289">
        <f>'[12]2013'!K26</f>
        <v>0</v>
      </c>
      <c r="L26" s="289">
        <f>'[12]2013'!L26</f>
        <v>0</v>
      </c>
      <c r="M26" s="289">
        <v>33119</v>
      </c>
      <c r="N26" s="289">
        <v>73268</v>
      </c>
      <c r="O26" s="290">
        <f t="shared" si="2"/>
        <v>106387</v>
      </c>
    </row>
    <row r="27" spans="1:15" ht="13.5">
      <c r="A27" s="79" t="s">
        <v>145</v>
      </c>
      <c r="B27" s="37" t="s">
        <v>100</v>
      </c>
      <c r="C27" s="40">
        <f>'[12]2013'!C27</f>
        <v>8560</v>
      </c>
      <c r="D27" s="40">
        <f>'[12]2013'!D27</f>
        <v>7200</v>
      </c>
      <c r="E27" s="40">
        <f>'[12]2013'!E27</f>
        <v>7200</v>
      </c>
      <c r="F27" s="40">
        <f>'[12]2013'!F27</f>
        <v>7760</v>
      </c>
      <c r="G27" s="40">
        <f>'[12]2013'!G27</f>
        <v>7680</v>
      </c>
      <c r="H27" s="40">
        <f>'[12]2013'!H27</f>
        <v>6960</v>
      </c>
      <c r="I27" s="40">
        <f>'[12]2013'!I27</f>
        <v>6720</v>
      </c>
      <c r="J27" s="40">
        <f>'[12]2013'!J27</f>
        <v>7040</v>
      </c>
      <c r="K27" s="40">
        <f>'[12]2013'!K27</f>
        <v>6880</v>
      </c>
      <c r="L27" s="40">
        <f>'[12]2013'!L27</f>
        <v>6880</v>
      </c>
      <c r="M27" s="40">
        <f>'[12]2013'!M27</f>
        <v>8344</v>
      </c>
      <c r="N27" s="40">
        <f>'[12]2013'!N27</f>
        <v>9017</v>
      </c>
      <c r="O27" s="211">
        <f t="shared" si="2"/>
        <v>90241</v>
      </c>
    </row>
    <row r="28" spans="1:17" ht="13.5">
      <c r="A28" s="79" t="s">
        <v>149</v>
      </c>
      <c r="B28" s="37" t="s">
        <v>100</v>
      </c>
      <c r="C28" s="40">
        <f>'[12]2013'!C28</f>
        <v>433406</v>
      </c>
      <c r="D28" s="40">
        <f>'[12]2013'!D28</f>
        <v>373008</v>
      </c>
      <c r="E28" s="40">
        <f>'[12]2013'!E28</f>
        <v>402594.7999999998</v>
      </c>
      <c r="F28" s="40">
        <f>'[12]2013'!F28</f>
        <v>389740</v>
      </c>
      <c r="G28" s="40">
        <f>'[12]2013'!G28</f>
        <v>418152</v>
      </c>
      <c r="H28" s="40">
        <f>'[12]2013'!H28</f>
        <v>395042</v>
      </c>
      <c r="I28" s="40">
        <f>'[12]2013'!I28</f>
        <v>398945</v>
      </c>
      <c r="J28" s="40">
        <f>'[12]2013'!J28</f>
        <v>420657</v>
      </c>
      <c r="K28" s="40">
        <f>'[12]2013'!K28</f>
        <v>397125</v>
      </c>
      <c r="L28" s="40">
        <f>'[12]2013'!L28</f>
        <v>406714</v>
      </c>
      <c r="M28" s="40">
        <f>'[12]2013'!M28</f>
        <v>394555</v>
      </c>
      <c r="N28" s="40">
        <f>'[12]2013'!N28</f>
        <v>412262</v>
      </c>
      <c r="O28" s="211">
        <f t="shared" si="2"/>
        <v>4842200.8</v>
      </c>
      <c r="P28" s="189"/>
      <c r="Q28" s="189"/>
    </row>
    <row r="29" spans="1:17" ht="13.5">
      <c r="A29" s="79" t="s">
        <v>125</v>
      </c>
      <c r="B29" s="37" t="s">
        <v>100</v>
      </c>
      <c r="C29" s="40">
        <f>'[12]2013'!C29</f>
        <v>83316</v>
      </c>
      <c r="D29" s="40">
        <f>'[12]2013'!D29</f>
        <v>58073</v>
      </c>
      <c r="E29" s="40">
        <f>'[12]2013'!E29</f>
        <v>35610</v>
      </c>
      <c r="F29" s="40">
        <f>'[12]2013'!F29</f>
        <v>39268</v>
      </c>
      <c r="G29" s="40">
        <f>'[12]2013'!G29</f>
        <v>27373</v>
      </c>
      <c r="H29" s="40">
        <f>'[12]2013'!H29</f>
        <v>64309</v>
      </c>
      <c r="I29" s="40">
        <f>'[12]2013'!I29</f>
        <v>47321</v>
      </c>
      <c r="J29" s="40">
        <f>'[12]2013'!J29</f>
        <v>36846</v>
      </c>
      <c r="K29" s="40">
        <f>'[12]2013'!K29</f>
        <v>40211</v>
      </c>
      <c r="L29" s="40">
        <f>'[12]2013'!L29</f>
        <v>39422</v>
      </c>
      <c r="M29" s="40">
        <f>'[12]2013'!M29</f>
        <v>48707</v>
      </c>
      <c r="N29" s="247">
        <f>'[13]2013'!N29</f>
        <v>47314.181818181816</v>
      </c>
      <c r="O29" s="267">
        <f t="shared" si="2"/>
        <v>567770.1818181818</v>
      </c>
      <c r="P29" s="189"/>
      <c r="Q29" s="189"/>
    </row>
    <row r="30" spans="1:18" s="212" customFormat="1" ht="13.5">
      <c r="A30" s="79" t="s">
        <v>107</v>
      </c>
      <c r="B30" s="37" t="s">
        <v>100</v>
      </c>
      <c r="C30" s="40">
        <f>'[12]2013'!C30</f>
        <v>350090</v>
      </c>
      <c r="D30" s="40">
        <f>'[12]2013'!D30</f>
        <v>314935</v>
      </c>
      <c r="E30" s="40">
        <f>'[12]2013'!E30</f>
        <v>366985</v>
      </c>
      <c r="F30" s="40">
        <f>'[12]2013'!F30</f>
        <v>350472</v>
      </c>
      <c r="G30" s="40">
        <f>'[12]2013'!G30</f>
        <v>390779</v>
      </c>
      <c r="H30" s="40">
        <f>'[12]2013'!H30</f>
        <v>330733</v>
      </c>
      <c r="I30" s="40">
        <f>'[12]2013'!I30</f>
        <v>351624</v>
      </c>
      <c r="J30" s="40">
        <f>'[12]2013'!J30</f>
        <v>383811</v>
      </c>
      <c r="K30" s="40">
        <f>'[12]2013'!K30</f>
        <v>356914</v>
      </c>
      <c r="L30" s="40">
        <f>'[12]2013'!L30</f>
        <v>367292</v>
      </c>
      <c r="M30" s="40">
        <f>'[12]2013'!M30</f>
        <v>345848</v>
      </c>
      <c r="N30" s="247">
        <f>'[13]2013'!N30</f>
        <v>364947.8181818182</v>
      </c>
      <c r="O30" s="267">
        <f t="shared" si="2"/>
        <v>4274430.818181818</v>
      </c>
      <c r="R30" s="243"/>
    </row>
    <row r="31" spans="1:18" s="190" customFormat="1" ht="13.5">
      <c r="A31" s="79" t="s">
        <v>97</v>
      </c>
      <c r="B31" s="37" t="s">
        <v>105</v>
      </c>
      <c r="C31" s="40">
        <f>'[17]2013'!C28</f>
        <v>1860</v>
      </c>
      <c r="D31" s="40">
        <f>'[17]2013'!D28</f>
        <v>1860</v>
      </c>
      <c r="E31" s="40">
        <f>'[17]2013'!E28</f>
        <v>1860</v>
      </c>
      <c r="F31" s="40">
        <f>'[17]2013'!F28</f>
        <v>1860</v>
      </c>
      <c r="G31" s="40">
        <f>'[17]2013'!G28</f>
        <v>1860</v>
      </c>
      <c r="H31" s="40">
        <f>'[17]2013'!H28</f>
        <v>1860</v>
      </c>
      <c r="I31" s="40">
        <f>'[17]2013'!I28</f>
        <v>1860</v>
      </c>
      <c r="J31" s="40">
        <f>'[17]2013'!J28</f>
        <v>1860</v>
      </c>
      <c r="K31" s="40">
        <f>'[17]2013'!K28</f>
        <v>1860</v>
      </c>
      <c r="L31" s="40">
        <f>'[17]2013'!L28</f>
        <v>1860</v>
      </c>
      <c r="M31" s="40">
        <f>'[17]2013'!M28</f>
        <v>2280</v>
      </c>
      <c r="N31" s="40">
        <f>'[17]2013'!N28</f>
        <v>2280</v>
      </c>
      <c r="O31" s="211">
        <f>MAX(C31:N31)</f>
        <v>2280</v>
      </c>
      <c r="R31" s="241"/>
    </row>
    <row r="32" spans="1:18" s="190" customFormat="1" ht="13.5">
      <c r="A32" s="79" t="s">
        <v>98</v>
      </c>
      <c r="B32" s="37" t="s">
        <v>105</v>
      </c>
      <c r="C32" s="40">
        <f>'[17]2013'!C29</f>
        <v>1778.3999999999999</v>
      </c>
      <c r="D32" s="40">
        <f>'[17]2013'!D29</f>
        <v>1778.3999999999999</v>
      </c>
      <c r="E32" s="40">
        <f>'[17]2013'!E29</f>
        <v>1778.3999999999999</v>
      </c>
      <c r="F32" s="40">
        <f>'[17]2013'!F29</f>
        <v>1778.3999999999999</v>
      </c>
      <c r="G32" s="40">
        <f>'[17]2013'!G29</f>
        <v>1778.3999999999999</v>
      </c>
      <c r="H32" s="40">
        <f>'[17]2013'!H29</f>
        <v>1778.3999999999999</v>
      </c>
      <c r="I32" s="40">
        <f>'[17]2013'!I29</f>
        <v>1778.3999999999999</v>
      </c>
      <c r="J32" s="40">
        <f>'[17]2013'!J29</f>
        <v>1778.3999999999999</v>
      </c>
      <c r="K32" s="40">
        <f>'[17]2013'!K29</f>
        <v>1778.3999999999999</v>
      </c>
      <c r="L32" s="40">
        <f>'[17]2013'!L29</f>
        <v>1778.3999999999999</v>
      </c>
      <c r="M32" s="40">
        <f>'[17]2013'!M29</f>
        <v>2198</v>
      </c>
      <c r="N32" s="40">
        <f>'[17]2013'!N29</f>
        <v>2198</v>
      </c>
      <c r="O32" s="211">
        <f>MAX(C32:N32)</f>
        <v>2198</v>
      </c>
      <c r="R32" s="241"/>
    </row>
    <row r="33" spans="1:15" ht="13.5">
      <c r="A33" s="79" t="s">
        <v>15</v>
      </c>
      <c r="B33" s="37" t="s">
        <v>101</v>
      </c>
      <c r="C33" s="40">
        <f>'[12]2013'!C33</f>
        <v>112708.16159999999</v>
      </c>
      <c r="D33" s="40">
        <f>'[12]2013'!D33</f>
        <v>96547.0906</v>
      </c>
      <c r="E33" s="40">
        <f>'[12]2013'!E33</f>
        <v>103716.9121</v>
      </c>
      <c r="F33" s="40">
        <f>'[12]2013'!F33</f>
        <v>101470</v>
      </c>
      <c r="G33" s="40">
        <f>'[12]2013'!G33</f>
        <v>99938</v>
      </c>
      <c r="H33" s="40">
        <f>'[12]2013'!H33</f>
        <v>103001</v>
      </c>
      <c r="I33" s="40">
        <f>'[12]2013'!I33</f>
        <v>103797</v>
      </c>
      <c r="J33" s="40">
        <f>'[12]2013'!J33</f>
        <v>109414</v>
      </c>
      <c r="K33" s="40">
        <f>'[12]2013'!K33</f>
        <v>103231</v>
      </c>
      <c r="L33" s="40">
        <f>'[12]2013'!L33</f>
        <v>106316</v>
      </c>
      <c r="M33" s="40">
        <f>'[12]2013'!M33</f>
        <v>96694</v>
      </c>
      <c r="N33" s="40">
        <f>'[12]2013'!N33</f>
        <v>90373</v>
      </c>
      <c r="O33" s="211">
        <f t="shared" si="2"/>
        <v>1227206.1643</v>
      </c>
    </row>
    <row r="34" spans="1:15" ht="13.5">
      <c r="A34" s="79" t="s">
        <v>84</v>
      </c>
      <c r="B34" s="37" t="s">
        <v>101</v>
      </c>
      <c r="C34" s="40">
        <f>'[12]2013'!C34</f>
        <v>473</v>
      </c>
      <c r="D34" s="40">
        <f>'[12]2013'!D34</f>
        <v>313</v>
      </c>
      <c r="E34" s="40">
        <f>'[12]2013'!E34</f>
        <v>511</v>
      </c>
      <c r="F34" s="40">
        <f>'[12]2013'!F34</f>
        <v>467</v>
      </c>
      <c r="G34" s="40">
        <f>'[12]2013'!G34</f>
        <v>425</v>
      </c>
      <c r="H34" s="40">
        <f>'[12]2013'!H34</f>
        <v>519</v>
      </c>
      <c r="I34" s="40">
        <f>'[12]2013'!I34</f>
        <v>520</v>
      </c>
      <c r="J34" s="40">
        <f>'[12]2013'!J34</f>
        <v>403</v>
      </c>
      <c r="K34" s="40">
        <f>'[12]2013'!K34</f>
        <v>561</v>
      </c>
      <c r="L34" s="40">
        <f>'[12]2013'!L34</f>
        <v>440</v>
      </c>
      <c r="M34" s="247">
        <f>AVERAGE(C34:L34)</f>
        <v>463.2</v>
      </c>
      <c r="N34" s="40">
        <f>'[12]2013'!N34</f>
        <v>549</v>
      </c>
      <c r="O34" s="267">
        <f t="shared" si="2"/>
        <v>5644.2</v>
      </c>
    </row>
    <row r="35" spans="1:15" ht="13.5">
      <c r="A35" s="79" t="s">
        <v>83</v>
      </c>
      <c r="B35" s="37" t="s">
        <v>102</v>
      </c>
      <c r="C35" s="40">
        <f>'[12]2013'!C35</f>
        <v>3177</v>
      </c>
      <c r="D35" s="40">
        <f>'[12]2013'!D35</f>
        <v>3181</v>
      </c>
      <c r="E35" s="40">
        <f>'[12]2013'!E35</f>
        <v>3188</v>
      </c>
      <c r="F35" s="40">
        <f>'[12]2013'!F35</f>
        <v>3200</v>
      </c>
      <c r="G35" s="40">
        <f>'[12]2013'!G35</f>
        <v>3210</v>
      </c>
      <c r="H35" s="40">
        <f>'[12]2013'!H35</f>
        <v>3190</v>
      </c>
      <c r="I35" s="40">
        <f>'[12]2013'!I35</f>
        <v>3188</v>
      </c>
      <c r="J35" s="40">
        <f>'[12]2013'!J35</f>
        <v>3196</v>
      </c>
      <c r="K35" s="40">
        <f>'[12]2013'!K35</f>
        <v>3201</v>
      </c>
      <c r="L35" s="40">
        <f>'[12]2013'!L35</f>
        <v>3210</v>
      </c>
      <c r="M35" s="40">
        <f>'[12]2013'!M35</f>
        <v>3217</v>
      </c>
      <c r="N35" s="40">
        <f>'[12]2013'!N35</f>
        <v>3224</v>
      </c>
      <c r="O35" s="211">
        <f>MAX(C35:N35)</f>
        <v>3224</v>
      </c>
    </row>
    <row r="36" spans="1:15" ht="13.5">
      <c r="A36" s="79" t="s">
        <v>16</v>
      </c>
      <c r="B36" s="37" t="s">
        <v>104</v>
      </c>
      <c r="C36" s="40">
        <f>'[12]2013'!C36</f>
        <v>1388</v>
      </c>
      <c r="D36" s="40">
        <f>'[12]2013'!D36</f>
        <v>1389</v>
      </c>
      <c r="E36" s="40">
        <f>'[12]2013'!E36</f>
        <v>1390</v>
      </c>
      <c r="F36" s="40">
        <f>'[12]2013'!F36</f>
        <v>1391</v>
      </c>
      <c r="G36" s="40">
        <f>'[12]2013'!G36</f>
        <v>1392</v>
      </c>
      <c r="H36" s="40">
        <f>'[12]2013'!H36</f>
        <v>1393</v>
      </c>
      <c r="I36" s="40">
        <f>'[12]2013'!I36</f>
        <v>1394</v>
      </c>
      <c r="J36" s="40">
        <f>'[12]2013'!J36</f>
        <v>1395</v>
      </c>
      <c r="K36" s="40">
        <f>'[12]2013'!K36</f>
        <v>1396</v>
      </c>
      <c r="L36" s="40">
        <f>'[12]2013'!L36</f>
        <v>1397</v>
      </c>
      <c r="M36" s="247">
        <f>'[13]2013'!$M$36</f>
        <v>1392.5</v>
      </c>
      <c r="N36" s="40">
        <f>'[12]2013'!N36</f>
        <v>1138</v>
      </c>
      <c r="O36" s="267">
        <f>SUM(C36:N36)</f>
        <v>16455.5</v>
      </c>
    </row>
    <row r="37" spans="1:15" ht="13.5">
      <c r="A37" s="79" t="s">
        <v>108</v>
      </c>
      <c r="B37" s="37" t="s">
        <v>105</v>
      </c>
      <c r="C37" s="40">
        <f>'[12]2013'!C37</f>
        <v>951</v>
      </c>
      <c r="D37" s="40">
        <f>'[12]2013'!D37</f>
        <v>931</v>
      </c>
      <c r="E37" s="40">
        <f>'[12]2013'!E37</f>
        <v>882</v>
      </c>
      <c r="F37" s="40">
        <f>'[12]2013'!F37</f>
        <v>904</v>
      </c>
      <c r="G37" s="40">
        <f>'[12]2013'!G37</f>
        <v>922</v>
      </c>
      <c r="H37" s="40">
        <f>'[12]2013'!H37</f>
        <v>907</v>
      </c>
      <c r="I37" s="40">
        <f>'[12]2013'!I37</f>
        <v>929</v>
      </c>
      <c r="J37" s="40">
        <f>'[12]2013'!J37</f>
        <v>964</v>
      </c>
      <c r="K37" s="40">
        <f>'[12]2013'!K37</f>
        <v>919</v>
      </c>
      <c r="L37" s="40">
        <f>'[12]2013'!L37</f>
        <v>920</v>
      </c>
      <c r="M37" s="247">
        <f>AVERAGE(C37:L37)</f>
        <v>922.9</v>
      </c>
      <c r="N37" s="40">
        <f>'[12]2013'!N37</f>
        <v>897</v>
      </c>
      <c r="O37" s="267">
        <f>MAX(C37:L37,N37)</f>
        <v>964</v>
      </c>
    </row>
    <row r="38" spans="1:15" ht="13.5">
      <c r="A38" s="79" t="s">
        <v>109</v>
      </c>
      <c r="B38" s="37" t="s">
        <v>105</v>
      </c>
      <c r="C38" s="40">
        <f>'[12]2013'!C38</f>
        <v>448</v>
      </c>
      <c r="D38" s="40">
        <f>'[12]2013'!D38</f>
        <v>431</v>
      </c>
      <c r="E38" s="40">
        <f>'[12]2013'!E38</f>
        <v>428</v>
      </c>
      <c r="F38" s="40">
        <f>'[12]2013'!F38</f>
        <v>406</v>
      </c>
      <c r="G38" s="40">
        <f>'[12]2013'!G38</f>
        <v>318</v>
      </c>
      <c r="H38" s="40">
        <f>'[12]2013'!H38</f>
        <v>419</v>
      </c>
      <c r="I38" s="40">
        <f>'[12]2013'!I38</f>
        <v>403</v>
      </c>
      <c r="J38" s="40">
        <f>'[12]2013'!J38</f>
        <v>403</v>
      </c>
      <c r="K38" s="40">
        <f>'[12]2013'!K38</f>
        <v>417</v>
      </c>
      <c r="L38" s="40">
        <f>'[12]2013'!L38</f>
        <v>413</v>
      </c>
      <c r="M38" s="247">
        <f>AVERAGE(C38:L38)</f>
        <v>408.6</v>
      </c>
      <c r="N38" s="40">
        <f>'[12]2013'!N38</f>
        <v>399</v>
      </c>
      <c r="O38" s="267">
        <f>MIN(C38:L38,N38)</f>
        <v>318</v>
      </c>
    </row>
    <row r="39" spans="1:15" ht="13.5">
      <c r="A39" s="79" t="s">
        <v>110</v>
      </c>
      <c r="B39" s="37" t="s">
        <v>103</v>
      </c>
      <c r="C39" s="245">
        <f>C24/C33</f>
        <v>3.9213309287088935</v>
      </c>
      <c r="D39" s="245">
        <f aca="true" t="shared" si="3" ref="D39:O39">D24/D33</f>
        <v>3.938057559654729</v>
      </c>
      <c r="E39" s="245">
        <f t="shared" si="3"/>
        <v>3.95108947714227</v>
      </c>
      <c r="F39" s="245">
        <f t="shared" si="3"/>
        <v>3.917414013994284</v>
      </c>
      <c r="G39" s="245">
        <f t="shared" si="3"/>
        <v>4.2609617963137145</v>
      </c>
      <c r="H39" s="245">
        <f t="shared" si="3"/>
        <v>3.9028941466587703</v>
      </c>
      <c r="I39" s="245">
        <f t="shared" si="3"/>
        <v>3.908253610412632</v>
      </c>
      <c r="J39" s="245">
        <f t="shared" si="3"/>
        <v>3.9089787412945327</v>
      </c>
      <c r="K39" s="245">
        <f t="shared" si="3"/>
        <v>3.9136015344227992</v>
      </c>
      <c r="L39" s="245">
        <f t="shared" si="3"/>
        <v>3.8902328906279395</v>
      </c>
      <c r="M39" s="245">
        <f t="shared" si="3"/>
        <v>4.166742507291042</v>
      </c>
      <c r="N39" s="245">
        <f t="shared" si="3"/>
        <v>4.66155820875704</v>
      </c>
      <c r="O39" s="245">
        <f t="shared" si="3"/>
        <v>4.019244641598969</v>
      </c>
    </row>
    <row r="40" spans="1:15" ht="13.5">
      <c r="A40" s="270" t="s">
        <v>150</v>
      </c>
      <c r="B40" s="271" t="s">
        <v>102</v>
      </c>
      <c r="C40" s="272">
        <v>0</v>
      </c>
      <c r="D40" s="272">
        <v>0</v>
      </c>
      <c r="E40" s="272">
        <v>0</v>
      </c>
      <c r="F40" s="272">
        <v>0</v>
      </c>
      <c r="G40" s="272">
        <v>0</v>
      </c>
      <c r="H40" s="272">
        <v>0</v>
      </c>
      <c r="I40" s="272">
        <v>0</v>
      </c>
      <c r="J40" s="272">
        <v>0</v>
      </c>
      <c r="K40" s="272">
        <v>0</v>
      </c>
      <c r="L40" s="272">
        <v>0</v>
      </c>
      <c r="M40" s="272">
        <v>0</v>
      </c>
      <c r="N40" s="272">
        <v>0</v>
      </c>
      <c r="O40" s="273">
        <f>SUM(C40:N40)</f>
        <v>0</v>
      </c>
    </row>
    <row r="41" spans="1:15" ht="13.5">
      <c r="A41" s="270" t="s">
        <v>151</v>
      </c>
      <c r="B41" s="271" t="s">
        <v>102</v>
      </c>
      <c r="C41" s="272">
        <v>0</v>
      </c>
      <c r="D41" s="272">
        <v>0</v>
      </c>
      <c r="E41" s="272">
        <v>0</v>
      </c>
      <c r="F41" s="272">
        <v>0</v>
      </c>
      <c r="G41" s="272">
        <v>0</v>
      </c>
      <c r="H41" s="272">
        <v>0</v>
      </c>
      <c r="I41" s="272">
        <v>0</v>
      </c>
      <c r="J41" s="272">
        <v>0</v>
      </c>
      <c r="K41" s="272">
        <v>0</v>
      </c>
      <c r="L41" s="272">
        <v>0</v>
      </c>
      <c r="M41" s="272">
        <v>0</v>
      </c>
      <c r="N41" s="272">
        <v>0</v>
      </c>
      <c r="O41" s="273">
        <f>SUM(C41:N41)</f>
        <v>0</v>
      </c>
    </row>
    <row r="42" spans="1:15" ht="12">
      <c r="A42" s="207"/>
      <c r="B42" s="208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</row>
    <row r="43" spans="1:15" ht="12">
      <c r="A43" s="181" t="s">
        <v>139</v>
      </c>
      <c r="B43" s="182" t="s">
        <v>99</v>
      </c>
      <c r="C43" s="183" t="s">
        <v>0</v>
      </c>
      <c r="D43" s="183" t="s">
        <v>1</v>
      </c>
      <c r="E43" s="183" t="s">
        <v>2</v>
      </c>
      <c r="F43" s="183" t="s">
        <v>3</v>
      </c>
      <c r="G43" s="183" t="s">
        <v>4</v>
      </c>
      <c r="H43" s="183" t="s">
        <v>5</v>
      </c>
      <c r="I43" s="184" t="s">
        <v>6</v>
      </c>
      <c r="J43" s="184" t="s">
        <v>7</v>
      </c>
      <c r="K43" s="184" t="s">
        <v>8</v>
      </c>
      <c r="L43" s="184" t="s">
        <v>9</v>
      </c>
      <c r="M43" s="184" t="s">
        <v>10</v>
      </c>
      <c r="N43" s="183" t="s">
        <v>11</v>
      </c>
      <c r="O43" s="184" t="s">
        <v>12</v>
      </c>
    </row>
    <row r="44" spans="1:17" ht="13.5">
      <c r="A44" s="80" t="s">
        <v>148</v>
      </c>
      <c r="B44" s="81" t="s">
        <v>100</v>
      </c>
      <c r="C44" s="42">
        <f>'[12]2013'!C42</f>
        <v>126578</v>
      </c>
      <c r="D44" s="42">
        <f>'[12]2013'!D42</f>
        <v>114079</v>
      </c>
      <c r="E44" s="42">
        <f>'[12]2013'!E42</f>
        <v>129044</v>
      </c>
      <c r="F44" s="42">
        <f>'[12]2013'!F42</f>
        <v>121094</v>
      </c>
      <c r="G44" s="42">
        <f>'[12]2013'!G42</f>
        <v>127946</v>
      </c>
      <c r="H44" s="42">
        <f>'[12]2013'!H42</f>
        <v>119815</v>
      </c>
      <c r="I44" s="42">
        <f>'[12]2013'!I42</f>
        <v>122419</v>
      </c>
      <c r="J44" s="42">
        <f>'[12]2013'!J42</f>
        <v>124034</v>
      </c>
      <c r="K44" s="42">
        <f>'[12]2013'!K42</f>
        <v>115506</v>
      </c>
      <c r="L44" s="42">
        <f>'[12]2013'!L42</f>
        <v>118549</v>
      </c>
      <c r="M44" s="42">
        <f>'[12]2013'!M42</f>
        <v>117487</v>
      </c>
      <c r="N44" s="42">
        <f>'[12]2013'!N42</f>
        <v>127339</v>
      </c>
      <c r="O44" s="188">
        <f aca="true" t="shared" si="4" ref="O44:O56">SUM(C44:N44)</f>
        <v>1463890</v>
      </c>
      <c r="P44" s="189"/>
      <c r="Q44" s="189"/>
    </row>
    <row r="45" spans="1:16" ht="13.5">
      <c r="A45" s="80" t="s">
        <v>143</v>
      </c>
      <c r="B45" s="81" t="s">
        <v>100</v>
      </c>
      <c r="C45" s="42">
        <f>'[12]2013'!C43</f>
        <v>126578</v>
      </c>
      <c r="D45" s="42">
        <f>'[12]2013'!D43</f>
        <v>114079</v>
      </c>
      <c r="E45" s="42">
        <f>'[12]2013'!E43</f>
        <v>129044</v>
      </c>
      <c r="F45" s="42">
        <f>'[12]2013'!F43</f>
        <v>121094</v>
      </c>
      <c r="G45" s="42">
        <f>'[12]2013'!G43</f>
        <v>127946</v>
      </c>
      <c r="H45" s="42">
        <f>'[12]2013'!H43</f>
        <v>119815</v>
      </c>
      <c r="I45" s="42">
        <f>'[12]2013'!I43</f>
        <v>122419</v>
      </c>
      <c r="J45" s="42">
        <f>'[12]2013'!J43</f>
        <v>124034</v>
      </c>
      <c r="K45" s="42">
        <f>'[12]2013'!K43</f>
        <v>115506</v>
      </c>
      <c r="L45" s="42">
        <f>'[12]2013'!L43</f>
        <v>118549</v>
      </c>
      <c r="M45" s="42">
        <f>'[12]2013'!M43</f>
        <v>117487</v>
      </c>
      <c r="N45" s="42">
        <f>'[12]2013'!N43</f>
        <v>127339</v>
      </c>
      <c r="O45" s="211">
        <f t="shared" si="4"/>
        <v>1463890</v>
      </c>
      <c r="P45" s="189"/>
    </row>
    <row r="46" spans="1:15" ht="13.5">
      <c r="A46" s="291" t="s">
        <v>144</v>
      </c>
      <c r="B46" s="292" t="s">
        <v>100</v>
      </c>
      <c r="C46" s="293">
        <f>'[12]2013'!C44</f>
        <v>0</v>
      </c>
      <c r="D46" s="293">
        <f>'[12]2013'!D44</f>
        <v>0</v>
      </c>
      <c r="E46" s="293">
        <f>'[12]2013'!E44</f>
        <v>0</v>
      </c>
      <c r="F46" s="293">
        <f>'[12]2013'!F44</f>
        <v>0</v>
      </c>
      <c r="G46" s="293">
        <f>'[12]2013'!G44</f>
        <v>0</v>
      </c>
      <c r="H46" s="293">
        <f>'[12]2013'!H44</f>
        <v>0</v>
      </c>
      <c r="I46" s="293">
        <f>'[12]2013'!I44</f>
        <v>0</v>
      </c>
      <c r="J46" s="293">
        <f>'[12]2013'!J44</f>
        <v>0</v>
      </c>
      <c r="K46" s="293">
        <f>'[12]2013'!K44</f>
        <v>0</v>
      </c>
      <c r="L46" s="293">
        <f>'[12]2013'!L44</f>
        <v>0</v>
      </c>
      <c r="M46" s="293">
        <f>'[12]2013'!M44</f>
        <v>0</v>
      </c>
      <c r="N46" s="293">
        <f>'[12]2013'!N44</f>
        <v>0</v>
      </c>
      <c r="O46" s="290">
        <f t="shared" si="4"/>
        <v>0</v>
      </c>
    </row>
    <row r="47" spans="1:17" ht="13.5">
      <c r="A47" s="80" t="s">
        <v>145</v>
      </c>
      <c r="B47" s="81" t="s">
        <v>100</v>
      </c>
      <c r="C47" s="42">
        <f>'[12]2013'!C45</f>
        <v>2093</v>
      </c>
      <c r="D47" s="42">
        <f>'[12]2013'!D45</f>
        <v>1893</v>
      </c>
      <c r="E47" s="42">
        <f>'[12]2013'!E45</f>
        <v>2316</v>
      </c>
      <c r="F47" s="42">
        <f>'[12]2013'!F45</f>
        <v>1882</v>
      </c>
      <c r="G47" s="42">
        <f>'[12]2013'!G45</f>
        <v>2012</v>
      </c>
      <c r="H47" s="42">
        <f>'[12]2013'!H45</f>
        <v>1896</v>
      </c>
      <c r="I47" s="42">
        <f>'[12]2013'!I45</f>
        <v>1816</v>
      </c>
      <c r="J47" s="42">
        <f>'[12]2013'!J45</f>
        <v>1666</v>
      </c>
      <c r="K47" s="42">
        <f>'[12]2013'!K45</f>
        <v>888</v>
      </c>
      <c r="L47" s="42">
        <f>'[12]2013'!L45</f>
        <v>1827</v>
      </c>
      <c r="M47" s="42">
        <f>'[12]2013'!M45</f>
        <v>1145</v>
      </c>
      <c r="N47" s="42">
        <f>'[12]2013'!N45</f>
        <v>2006</v>
      </c>
      <c r="O47" s="188">
        <f t="shared" si="4"/>
        <v>21440</v>
      </c>
      <c r="P47" s="189"/>
      <c r="Q47" s="189"/>
    </row>
    <row r="48" spans="1:15" ht="13.5">
      <c r="A48" s="80" t="s">
        <v>149</v>
      </c>
      <c r="B48" s="81" t="s">
        <v>100</v>
      </c>
      <c r="C48" s="42">
        <f>'[12]2013'!C46</f>
        <v>124485</v>
      </c>
      <c r="D48" s="42">
        <f>'[12]2013'!D46</f>
        <v>112186</v>
      </c>
      <c r="E48" s="42">
        <f>'[12]2013'!E46</f>
        <v>126728</v>
      </c>
      <c r="F48" s="42">
        <f>'[12]2013'!F46</f>
        <v>119212</v>
      </c>
      <c r="G48" s="42">
        <f>'[12]2013'!G46</f>
        <v>125934</v>
      </c>
      <c r="H48" s="42">
        <f>'[12]2013'!H46</f>
        <v>117919</v>
      </c>
      <c r="I48" s="42">
        <f>'[12]2013'!I46</f>
        <v>120603</v>
      </c>
      <c r="J48" s="42">
        <f>'[12]2013'!J46</f>
        <v>122368</v>
      </c>
      <c r="K48" s="42">
        <f>'[12]2013'!K46</f>
        <v>114618</v>
      </c>
      <c r="L48" s="42">
        <f>'[12]2013'!L46</f>
        <v>116722</v>
      </c>
      <c r="M48" s="42">
        <f>'[12]2013'!M46</f>
        <v>116342</v>
      </c>
      <c r="N48" s="42">
        <f>'[12]2013'!N46</f>
        <v>125333</v>
      </c>
      <c r="O48" s="188">
        <f t="shared" si="4"/>
        <v>1442450</v>
      </c>
    </row>
    <row r="49" spans="1:15" ht="13.5">
      <c r="A49" s="80" t="s">
        <v>125</v>
      </c>
      <c r="B49" s="81" t="s">
        <v>100</v>
      </c>
      <c r="C49" s="42">
        <f>'[12]2013'!C47</f>
        <v>13681</v>
      </c>
      <c r="D49" s="42">
        <f>'[12]2013'!D47</f>
        <v>10248</v>
      </c>
      <c r="E49" s="42">
        <f>'[12]2013'!E47</f>
        <v>12704</v>
      </c>
      <c r="F49" s="42">
        <f>'[12]2013'!F47</f>
        <v>13860</v>
      </c>
      <c r="G49" s="42">
        <f>'[12]2013'!G47</f>
        <v>1777</v>
      </c>
      <c r="H49" s="42">
        <f>'[12]2013'!H47</f>
        <v>23951</v>
      </c>
      <c r="I49" s="42">
        <f>'[12]2013'!I47</f>
        <v>9804</v>
      </c>
      <c r="J49" s="42">
        <f>'[12]2013'!J47</f>
        <v>9657</v>
      </c>
      <c r="K49" s="42">
        <f>'[12]2013'!K47</f>
        <v>13890</v>
      </c>
      <c r="L49" s="42">
        <f>'[12]2013'!L47</f>
        <v>6709</v>
      </c>
      <c r="M49" s="42">
        <f>'[12]2013'!M47</f>
        <v>9410</v>
      </c>
      <c r="N49" s="247">
        <f>'[13]2013'!N49</f>
        <v>11426.454545454546</v>
      </c>
      <c r="O49" s="267">
        <f t="shared" si="4"/>
        <v>137117.45454545456</v>
      </c>
    </row>
    <row r="50" spans="1:18" s="190" customFormat="1" ht="13.5">
      <c r="A50" s="80" t="s">
        <v>107</v>
      </c>
      <c r="B50" s="81" t="s">
        <v>100</v>
      </c>
      <c r="C50" s="42">
        <f>'[12]2013'!C48</f>
        <v>110804</v>
      </c>
      <c r="D50" s="42">
        <f>'[12]2013'!D48</f>
        <v>101938</v>
      </c>
      <c r="E50" s="42">
        <f>'[12]2013'!E48</f>
        <v>114024</v>
      </c>
      <c r="F50" s="42">
        <f>'[12]2013'!F48</f>
        <v>105352</v>
      </c>
      <c r="G50" s="42">
        <f>'[12]2013'!G48</f>
        <v>124157</v>
      </c>
      <c r="H50" s="42">
        <f>'[12]2013'!H48</f>
        <v>93968</v>
      </c>
      <c r="I50" s="42">
        <f>'[12]2013'!I48</f>
        <v>110799</v>
      </c>
      <c r="J50" s="42">
        <f>'[12]2013'!J48</f>
        <v>112711</v>
      </c>
      <c r="K50" s="42">
        <f>'[12]2013'!K48</f>
        <v>100728</v>
      </c>
      <c r="L50" s="42">
        <f>'[12]2013'!L48</f>
        <v>110013</v>
      </c>
      <c r="M50" s="42">
        <f>'[12]2013'!M48</f>
        <v>106932</v>
      </c>
      <c r="N50" s="247">
        <f>'[13]2013'!N50</f>
        <v>113906.54545454546</v>
      </c>
      <c r="O50" s="267">
        <f t="shared" si="4"/>
        <v>1305332.5454545454</v>
      </c>
      <c r="R50" s="241"/>
    </row>
    <row r="51" spans="1:20" s="190" customFormat="1" ht="13.5">
      <c r="A51" s="80" t="s">
        <v>97</v>
      </c>
      <c r="B51" s="81" t="s">
        <v>105</v>
      </c>
      <c r="C51" s="42">
        <f>'[17]2013'!C45</f>
        <v>558</v>
      </c>
      <c r="D51" s="42">
        <f>'[17]2013'!D45</f>
        <v>558</v>
      </c>
      <c r="E51" s="42">
        <f>'[17]2013'!E45</f>
        <v>558</v>
      </c>
      <c r="F51" s="42">
        <f>'[17]2013'!F45</f>
        <v>558</v>
      </c>
      <c r="G51" s="42">
        <f>'[17]2013'!G45</f>
        <v>558</v>
      </c>
      <c r="H51" s="42">
        <f>'[17]2013'!H45</f>
        <v>558</v>
      </c>
      <c r="I51" s="42">
        <f>'[17]2013'!I45</f>
        <v>558</v>
      </c>
      <c r="J51" s="42">
        <f>'[17]2013'!J45</f>
        <v>558</v>
      </c>
      <c r="K51" s="42">
        <f>'[17]2013'!K45</f>
        <v>558</v>
      </c>
      <c r="L51" s="42">
        <f>'[17]2013'!L45</f>
        <v>558</v>
      </c>
      <c r="M51" s="42">
        <f>'[17]2013'!M45</f>
        <v>558</v>
      </c>
      <c r="N51" s="42">
        <f>'[17]2013'!N45</f>
        <v>558</v>
      </c>
      <c r="O51" s="188">
        <f>MAX(C51:N51)</f>
        <v>558</v>
      </c>
      <c r="P51" s="193"/>
      <c r="Q51" s="194"/>
      <c r="R51" s="242"/>
      <c r="S51" s="194"/>
      <c r="T51" s="195"/>
    </row>
    <row r="52" spans="1:20" s="190" customFormat="1" ht="13.5">
      <c r="A52" s="80" t="s">
        <v>98</v>
      </c>
      <c r="B52" s="81" t="s">
        <v>105</v>
      </c>
      <c r="C52" s="42">
        <f>'[17]2013'!$C$46</f>
        <v>530.1</v>
      </c>
      <c r="D52" s="42">
        <f>'[17]2013'!$C$46</f>
        <v>530.1</v>
      </c>
      <c r="E52" s="42">
        <f>'[17]2013'!$C$46</f>
        <v>530.1</v>
      </c>
      <c r="F52" s="42">
        <f>'[17]2013'!$C$46</f>
        <v>530.1</v>
      </c>
      <c r="G52" s="42">
        <f>'[17]2013'!$C$46</f>
        <v>530.1</v>
      </c>
      <c r="H52" s="42">
        <f>'[17]2013'!$C$46</f>
        <v>530.1</v>
      </c>
      <c r="I52" s="42">
        <f>'[17]2013'!$C$46</f>
        <v>530.1</v>
      </c>
      <c r="J52" s="42">
        <f>'[17]2013'!$C$46</f>
        <v>530.1</v>
      </c>
      <c r="K52" s="42">
        <f>'[17]2013'!$C$46</f>
        <v>530.1</v>
      </c>
      <c r="L52" s="42">
        <f>'[17]2013'!$C$46</f>
        <v>530.1</v>
      </c>
      <c r="M52" s="42">
        <f>'[17]2013'!$C$46</f>
        <v>530.1</v>
      </c>
      <c r="N52" s="42">
        <f>'[17]2013'!$C$46</f>
        <v>530.1</v>
      </c>
      <c r="O52" s="188">
        <f>MAX(C52:N52)</f>
        <v>530.1</v>
      </c>
      <c r="P52" s="193"/>
      <c r="Q52" s="194"/>
      <c r="R52" s="242"/>
      <c r="S52" s="194"/>
      <c r="T52" s="195"/>
    </row>
    <row r="53" spans="1:15" ht="13.5">
      <c r="A53" s="80" t="s">
        <v>15</v>
      </c>
      <c r="B53" s="81" t="s">
        <v>101</v>
      </c>
      <c r="C53" s="42">
        <f>'[12]2013'!C51</f>
        <v>35269.80239330721</v>
      </c>
      <c r="D53" s="42">
        <f>'[12]2013'!D51</f>
        <v>30158.776554061205</v>
      </c>
      <c r="E53" s="42">
        <f>'[12]2013'!E51</f>
        <v>37419.80239330721</v>
      </c>
      <c r="F53" s="42">
        <f>'[12]2013'!F51</f>
        <v>32908</v>
      </c>
      <c r="G53" s="42">
        <f>'[12]2013'!G51</f>
        <v>35390</v>
      </c>
      <c r="H53" s="42">
        <f>'[12]2013'!H51</f>
        <v>32137</v>
      </c>
      <c r="I53" s="42">
        <f>'[12]2013'!I51</f>
        <v>33956</v>
      </c>
      <c r="J53" s="42">
        <f>'[12]2013'!J51</f>
        <v>33710</v>
      </c>
      <c r="K53" s="42">
        <f>'[12]2013'!K51</f>
        <v>32483</v>
      </c>
      <c r="L53" s="42">
        <f>'[12]2013'!L51</f>
        <v>33748</v>
      </c>
      <c r="M53" s="42">
        <f>'[12]2013'!M51</f>
        <v>31815</v>
      </c>
      <c r="N53" s="42">
        <f>'[12]2013'!N51</f>
        <v>35386</v>
      </c>
      <c r="O53" s="188">
        <f t="shared" si="4"/>
        <v>404381.38134067564</v>
      </c>
    </row>
    <row r="54" spans="1:18" s="190" customFormat="1" ht="13.5">
      <c r="A54" s="80" t="s">
        <v>84</v>
      </c>
      <c r="B54" s="81" t="s">
        <v>101</v>
      </c>
      <c r="C54" s="42">
        <f>'[12]2013'!C52</f>
        <v>264</v>
      </c>
      <c r="D54" s="42">
        <f>'[12]2013'!D52</f>
        <v>178</v>
      </c>
      <c r="E54" s="42">
        <f>'[12]2013'!E52</f>
        <v>39</v>
      </c>
      <c r="F54" s="42">
        <f>'[12]2013'!F52</f>
        <v>34</v>
      </c>
      <c r="G54" s="42">
        <f>'[12]2013'!G52</f>
        <v>29</v>
      </c>
      <c r="H54" s="42">
        <f>'[12]2013'!H52</f>
        <v>66</v>
      </c>
      <c r="I54" s="42">
        <f>'[12]2013'!I52</f>
        <v>30</v>
      </c>
      <c r="J54" s="42">
        <f>'[12]2013'!J52</f>
        <v>27</v>
      </c>
      <c r="K54" s="42">
        <f>'[12]2013'!K52</f>
        <v>122</v>
      </c>
      <c r="L54" s="42">
        <f>'[12]2013'!L52</f>
        <v>18</v>
      </c>
      <c r="M54" s="247">
        <f>'[13]2013'!$M$54</f>
        <v>80.7</v>
      </c>
      <c r="N54" s="42">
        <f>'[12]2013'!N52</f>
        <v>35</v>
      </c>
      <c r="O54" s="267">
        <f t="shared" si="4"/>
        <v>922.7</v>
      </c>
      <c r="P54" s="193"/>
      <c r="Q54" s="194"/>
      <c r="R54" s="241"/>
    </row>
    <row r="55" spans="1:18" s="190" customFormat="1" ht="13.5">
      <c r="A55" s="80" t="s">
        <v>83</v>
      </c>
      <c r="B55" s="81" t="s">
        <v>102</v>
      </c>
      <c r="C55" s="42">
        <f>'[12]2013'!C53</f>
        <v>966</v>
      </c>
      <c r="D55" s="42">
        <f>'[12]2013'!D53</f>
        <v>966</v>
      </c>
      <c r="E55" s="42">
        <f>'[12]2013'!E53</f>
        <v>967</v>
      </c>
      <c r="F55" s="42">
        <f>'[12]2013'!F53</f>
        <v>967</v>
      </c>
      <c r="G55" s="42">
        <f>'[12]2013'!G53</f>
        <v>969</v>
      </c>
      <c r="H55" s="42">
        <f>'[12]2013'!H53</f>
        <v>973</v>
      </c>
      <c r="I55" s="42">
        <f>'[12]2013'!I53</f>
        <v>975</v>
      </c>
      <c r="J55" s="42">
        <f>'[12]2013'!J53</f>
        <v>975</v>
      </c>
      <c r="K55" s="42">
        <f>'[12]2013'!K53</f>
        <v>966</v>
      </c>
      <c r="L55" s="42">
        <f>'[12]2013'!L53</f>
        <v>969</v>
      </c>
      <c r="M55" s="42">
        <f>'[12]2013'!M53</f>
        <v>969</v>
      </c>
      <c r="N55" s="42">
        <f>'[12]2013'!N53</f>
        <v>972</v>
      </c>
      <c r="O55" s="188">
        <f>MAX(C55:N55)</f>
        <v>975</v>
      </c>
      <c r="R55" s="241"/>
    </row>
    <row r="56" spans="1:15" ht="13.5">
      <c r="A56" s="80" t="s">
        <v>16</v>
      </c>
      <c r="B56" s="81" t="s">
        <v>104</v>
      </c>
      <c r="C56" s="42">
        <f>'[12]2013'!C54</f>
        <v>1353.2000000000025</v>
      </c>
      <c r="D56" s="42">
        <f>'[12]2013'!D54</f>
        <v>1213.4000000000033</v>
      </c>
      <c r="E56" s="42">
        <f>'[12]2013'!E54</f>
        <v>1371.4999999999964</v>
      </c>
      <c r="F56" s="42">
        <f>'[12]2013'!F54</f>
        <v>1267</v>
      </c>
      <c r="G56" s="42">
        <f>'[12]2013'!G54</f>
        <v>1360</v>
      </c>
      <c r="H56" s="42">
        <f>'[12]2013'!H54</f>
        <v>1243</v>
      </c>
      <c r="I56" s="42">
        <f>'[12]2013'!I54</f>
        <v>1229</v>
      </c>
      <c r="J56" s="42">
        <f>'[12]2013'!J54</f>
        <v>1199</v>
      </c>
      <c r="K56" s="42">
        <f>'[12]2013'!K54</f>
        <v>728</v>
      </c>
      <c r="L56" s="42">
        <f>'[12]2013'!L54</f>
        <v>806</v>
      </c>
      <c r="M56" s="247">
        <f>'[13]2013'!M56</f>
        <v>1177.0100000000002</v>
      </c>
      <c r="N56" s="42">
        <f>'[12]2013'!N54</f>
        <v>1327</v>
      </c>
      <c r="O56" s="267">
        <f t="shared" si="4"/>
        <v>14274.110000000002</v>
      </c>
    </row>
    <row r="57" spans="1:15" ht="13.5">
      <c r="A57" s="80" t="s">
        <v>108</v>
      </c>
      <c r="B57" s="81" t="s">
        <v>105</v>
      </c>
      <c r="C57" s="42">
        <f>'[12]2013'!C55</f>
        <v>281</v>
      </c>
      <c r="D57" s="42">
        <f>'[12]2013'!D55</f>
        <v>268</v>
      </c>
      <c r="E57" s="42">
        <f>'[12]2013'!E55</f>
        <v>284</v>
      </c>
      <c r="F57" s="42">
        <f>'[12]2013'!F55</f>
        <v>272</v>
      </c>
      <c r="G57" s="42">
        <f>'[12]2013'!G55</f>
        <v>285</v>
      </c>
      <c r="H57" s="42">
        <f>'[12]2013'!H55</f>
        <v>285</v>
      </c>
      <c r="I57" s="42">
        <f>'[12]2013'!I55</f>
        <v>286</v>
      </c>
      <c r="J57" s="42">
        <f>'[12]2013'!J55</f>
        <v>300</v>
      </c>
      <c r="K57" s="42">
        <f>'[12]2013'!K55</f>
        <v>282</v>
      </c>
      <c r="L57" s="42">
        <f>'[12]2013'!L55</f>
        <v>285</v>
      </c>
      <c r="M57" s="247">
        <f>'[13]2013'!M57</f>
        <v>282.8</v>
      </c>
      <c r="N57" s="42">
        <f>'[12]2013'!N55</f>
        <v>286</v>
      </c>
      <c r="O57" s="267">
        <f>MAX(C57:L57,N57)</f>
        <v>300</v>
      </c>
    </row>
    <row r="58" spans="1:15" ht="13.5">
      <c r="A58" s="80" t="s">
        <v>109</v>
      </c>
      <c r="B58" s="81" t="s">
        <v>105</v>
      </c>
      <c r="C58" s="42">
        <f>'[12]2013'!C56</f>
        <v>122</v>
      </c>
      <c r="D58" s="42">
        <f>'[12]2013'!D56</f>
        <v>128</v>
      </c>
      <c r="E58" s="42">
        <f>'[12]2013'!E56</f>
        <v>130</v>
      </c>
      <c r="F58" s="42">
        <f>'[12]2013'!F56</f>
        <v>124</v>
      </c>
      <c r="G58" s="42">
        <f>'[12]2013'!G56</f>
        <v>114</v>
      </c>
      <c r="H58" s="42">
        <f>'[12]2013'!H56</f>
        <v>122</v>
      </c>
      <c r="I58" s="42">
        <f>'[12]2013'!I56</f>
        <v>128</v>
      </c>
      <c r="J58" s="42">
        <f>'[12]2013'!J56</f>
        <v>121</v>
      </c>
      <c r="K58" s="42">
        <f>'[12]2013'!K56</f>
        <v>109</v>
      </c>
      <c r="L58" s="42">
        <f>'[12]2013'!L56</f>
        <v>118</v>
      </c>
      <c r="M58" s="247">
        <f>'[13]2013'!M58</f>
        <v>121.6</v>
      </c>
      <c r="N58" s="42">
        <f>'[12]2013'!N56</f>
        <v>118</v>
      </c>
      <c r="O58" s="267">
        <f>MIN(C58:L58,N58)</f>
        <v>109</v>
      </c>
    </row>
    <row r="59" spans="1:18" s="190" customFormat="1" ht="13.5">
      <c r="A59" s="80" t="s">
        <v>110</v>
      </c>
      <c r="B59" s="81" t="s">
        <v>103</v>
      </c>
      <c r="C59" s="150">
        <f>C44/C53</f>
        <v>3.5888491403631853</v>
      </c>
      <c r="D59" s="150">
        <f aca="true" t="shared" si="5" ref="D59:O59">D44/D53</f>
        <v>3.782613654619157</v>
      </c>
      <c r="E59" s="150">
        <f t="shared" si="5"/>
        <v>3.4485484087719396</v>
      </c>
      <c r="F59" s="150">
        <f t="shared" si="5"/>
        <v>3.6797739151574085</v>
      </c>
      <c r="G59" s="150">
        <f t="shared" si="5"/>
        <v>3.615315060751625</v>
      </c>
      <c r="H59" s="150">
        <f t="shared" si="5"/>
        <v>3.728257149080499</v>
      </c>
      <c r="I59" s="150">
        <f t="shared" si="5"/>
        <v>3.6052244080574862</v>
      </c>
      <c r="J59" s="150">
        <f t="shared" si="5"/>
        <v>3.6794423019875406</v>
      </c>
      <c r="K59" s="150">
        <f t="shared" si="5"/>
        <v>3.55589077363544</v>
      </c>
      <c r="L59" s="150">
        <f t="shared" si="5"/>
        <v>3.5127711271779067</v>
      </c>
      <c r="M59" s="150">
        <f t="shared" si="5"/>
        <v>3.6928178532138927</v>
      </c>
      <c r="N59" s="150">
        <f t="shared" si="5"/>
        <v>3.5985700559543323</v>
      </c>
      <c r="O59" s="150">
        <f t="shared" si="5"/>
        <v>3.6200727025231894</v>
      </c>
      <c r="P59" s="193"/>
      <c r="Q59" s="194"/>
      <c r="R59" s="241"/>
    </row>
    <row r="60" spans="1:18" s="190" customFormat="1" ht="13.5">
      <c r="A60" s="357"/>
      <c r="B60" s="358" t="s">
        <v>102</v>
      </c>
      <c r="C60" s="359"/>
      <c r="D60" s="359"/>
      <c r="E60" s="359"/>
      <c r="F60" s="359"/>
      <c r="G60" s="359"/>
      <c r="H60" s="359"/>
      <c r="I60" s="359"/>
      <c r="J60" s="359"/>
      <c r="K60" s="359"/>
      <c r="L60" s="359"/>
      <c r="M60" s="359"/>
      <c r="N60" s="359"/>
      <c r="O60" s="359"/>
      <c r="P60" s="193"/>
      <c r="Q60" s="194"/>
      <c r="R60" s="241"/>
    </row>
    <row r="61" spans="1:15" ht="13.5">
      <c r="A61" s="256" t="s">
        <v>150</v>
      </c>
      <c r="B61" s="257" t="s">
        <v>102</v>
      </c>
      <c r="C61" s="276">
        <v>0</v>
      </c>
      <c r="D61" s="276">
        <v>0</v>
      </c>
      <c r="E61" s="276">
        <v>0</v>
      </c>
      <c r="F61" s="276">
        <v>0</v>
      </c>
      <c r="G61" s="276">
        <v>0</v>
      </c>
      <c r="H61" s="276">
        <v>0</v>
      </c>
      <c r="I61" s="276">
        <v>0</v>
      </c>
      <c r="J61" s="276">
        <v>0</v>
      </c>
      <c r="K61" s="276">
        <v>0</v>
      </c>
      <c r="L61" s="276">
        <v>0</v>
      </c>
      <c r="M61" s="276">
        <v>0</v>
      </c>
      <c r="N61" s="276">
        <v>0</v>
      </c>
      <c r="O61" s="258">
        <f>SUM(C61:N61)</f>
        <v>0</v>
      </c>
    </row>
    <row r="62" spans="1:15" ht="13.5">
      <c r="A62" s="256" t="s">
        <v>151</v>
      </c>
      <c r="B62" s="257" t="s">
        <v>102</v>
      </c>
      <c r="C62" s="276">
        <v>0</v>
      </c>
      <c r="D62" s="276">
        <v>0</v>
      </c>
      <c r="E62" s="276">
        <v>0</v>
      </c>
      <c r="F62" s="276">
        <v>0</v>
      </c>
      <c r="G62" s="276">
        <v>0</v>
      </c>
      <c r="H62" s="276">
        <v>0</v>
      </c>
      <c r="I62" s="276">
        <v>0</v>
      </c>
      <c r="J62" s="276">
        <v>0</v>
      </c>
      <c r="K62" s="276">
        <v>0</v>
      </c>
      <c r="L62" s="276">
        <v>0</v>
      </c>
      <c r="M62" s="276">
        <v>0</v>
      </c>
      <c r="N62" s="276">
        <v>0</v>
      </c>
      <c r="O62" s="258">
        <f>SUM(C62:N62)</f>
        <v>0</v>
      </c>
    </row>
    <row r="63" spans="1:15" ht="12">
      <c r="A63" s="200"/>
      <c r="B63" s="200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2"/>
    </row>
    <row r="64" spans="1:15" ht="12">
      <c r="A64" s="203" t="s">
        <v>140</v>
      </c>
      <c r="B64" s="204" t="s">
        <v>99</v>
      </c>
      <c r="C64" s="205" t="s">
        <v>0</v>
      </c>
      <c r="D64" s="205" t="s">
        <v>1</v>
      </c>
      <c r="E64" s="205" t="s">
        <v>2</v>
      </c>
      <c r="F64" s="205" t="s">
        <v>3</v>
      </c>
      <c r="G64" s="205" t="s">
        <v>4</v>
      </c>
      <c r="H64" s="205" t="s">
        <v>5</v>
      </c>
      <c r="I64" s="206" t="s">
        <v>6</v>
      </c>
      <c r="J64" s="206" t="s">
        <v>7</v>
      </c>
      <c r="K64" s="206" t="s">
        <v>8</v>
      </c>
      <c r="L64" s="206" t="s">
        <v>9</v>
      </c>
      <c r="M64" s="206" t="s">
        <v>10</v>
      </c>
      <c r="N64" s="205" t="s">
        <v>11</v>
      </c>
      <c r="O64" s="206" t="s">
        <v>12</v>
      </c>
    </row>
    <row r="65" spans="1:17" ht="13.5">
      <c r="A65" s="79" t="s">
        <v>148</v>
      </c>
      <c r="B65" s="208" t="s">
        <v>100</v>
      </c>
      <c r="C65" s="40">
        <f>'[12]2013'!C60</f>
        <v>96791</v>
      </c>
      <c r="D65" s="40">
        <f>'[12]2013'!D60</f>
        <v>90406</v>
      </c>
      <c r="E65" s="40">
        <f>'[12]2013'!E60</f>
        <v>103345</v>
      </c>
      <c r="F65" s="40">
        <f>'[12]2013'!F60</f>
        <v>90732</v>
      </c>
      <c r="G65" s="40">
        <f>'[12]2013'!G60</f>
        <v>110886</v>
      </c>
      <c r="H65" s="40">
        <f>'[12]2013'!H60</f>
        <v>95685</v>
      </c>
      <c r="I65" s="40">
        <f>'[12]2013'!I60</f>
        <v>95921</v>
      </c>
      <c r="J65" s="40">
        <f>'[12]2013'!J60</f>
        <v>98208</v>
      </c>
      <c r="K65" s="40">
        <f>'[12]2013'!K60</f>
        <v>92870</v>
      </c>
      <c r="L65" s="40">
        <f>'[12]2013'!L60</f>
        <v>91906</v>
      </c>
      <c r="M65" s="40">
        <f>'[12]2013'!M60</f>
        <v>96240</v>
      </c>
      <c r="N65" s="40">
        <f>'[12]2013'!N60</f>
        <v>100634</v>
      </c>
      <c r="O65" s="211">
        <f aca="true" t="shared" si="6" ref="O65:O77">SUM(C65:N65)</f>
        <v>1163624</v>
      </c>
      <c r="P65" s="189"/>
      <c r="Q65" s="189"/>
    </row>
    <row r="66" spans="1:16" ht="13.5">
      <c r="A66" s="79" t="s">
        <v>143</v>
      </c>
      <c r="B66" s="37" t="s">
        <v>100</v>
      </c>
      <c r="C66" s="40">
        <f>'[12]2013'!C61</f>
        <v>96791</v>
      </c>
      <c r="D66" s="40">
        <f>'[12]2013'!D61</f>
        <v>90406</v>
      </c>
      <c r="E66" s="40">
        <f>'[12]2013'!E61</f>
        <v>103345</v>
      </c>
      <c r="F66" s="40">
        <f>'[12]2013'!F61</f>
        <v>90732</v>
      </c>
      <c r="G66" s="40">
        <f>'[12]2013'!G61</f>
        <v>110886</v>
      </c>
      <c r="H66" s="40">
        <f>'[12]2013'!H61</f>
        <v>95685</v>
      </c>
      <c r="I66" s="40">
        <f>'[12]2013'!I61</f>
        <v>95921</v>
      </c>
      <c r="J66" s="40">
        <f>'[12]2013'!J61</f>
        <v>98208</v>
      </c>
      <c r="K66" s="40">
        <f>'[12]2013'!K61</f>
        <v>92870</v>
      </c>
      <c r="L66" s="40">
        <f>'[12]2013'!L61</f>
        <v>91906</v>
      </c>
      <c r="M66" s="40">
        <f>'[12]2013'!M61</f>
        <v>96240</v>
      </c>
      <c r="N66" s="40">
        <f>'[12]2013'!N61</f>
        <v>100634</v>
      </c>
      <c r="O66" s="211">
        <f t="shared" si="6"/>
        <v>1163624</v>
      </c>
      <c r="P66" s="189"/>
    </row>
    <row r="67" spans="1:15" ht="13.5">
      <c r="A67" s="287" t="s">
        <v>144</v>
      </c>
      <c r="B67" s="288" t="s">
        <v>100</v>
      </c>
      <c r="C67" s="289">
        <f>'[12]2013'!C62</f>
        <v>0</v>
      </c>
      <c r="D67" s="289">
        <f>'[12]2013'!D62</f>
        <v>0</v>
      </c>
      <c r="E67" s="289">
        <f>'[12]2013'!E62</f>
        <v>0</v>
      </c>
      <c r="F67" s="289">
        <f>'[12]2013'!F62</f>
        <v>0</v>
      </c>
      <c r="G67" s="289">
        <f>'[12]2013'!G62</f>
        <v>0</v>
      </c>
      <c r="H67" s="289">
        <f>'[12]2013'!H62</f>
        <v>0</v>
      </c>
      <c r="I67" s="289">
        <f>'[12]2013'!I62</f>
        <v>0</v>
      </c>
      <c r="J67" s="289">
        <f>'[12]2013'!J62</f>
        <v>0</v>
      </c>
      <c r="K67" s="289">
        <f>'[12]2013'!K62</f>
        <v>0</v>
      </c>
      <c r="L67" s="289">
        <f>'[12]2013'!L62</f>
        <v>0</v>
      </c>
      <c r="M67" s="289">
        <f>'[12]2013'!M62</f>
        <v>0</v>
      </c>
      <c r="N67" s="289">
        <f>'[12]2013'!N62</f>
        <v>0</v>
      </c>
      <c r="O67" s="290">
        <f t="shared" si="6"/>
        <v>0</v>
      </c>
    </row>
    <row r="68" spans="1:17" ht="13.5">
      <c r="A68" s="79" t="s">
        <v>145</v>
      </c>
      <c r="B68" s="208" t="s">
        <v>100</v>
      </c>
      <c r="C68" s="40">
        <f>'[12]2013'!C63</f>
        <v>2860</v>
      </c>
      <c r="D68" s="40">
        <f>'[12]2013'!D63</f>
        <v>2931</v>
      </c>
      <c r="E68" s="40">
        <f>'[12]2013'!E63</f>
        <v>1973</v>
      </c>
      <c r="F68" s="40">
        <f>'[12]2013'!F63</f>
        <v>2800</v>
      </c>
      <c r="G68" s="40">
        <f>'[12]2013'!G63</f>
        <v>2558</v>
      </c>
      <c r="H68" s="40">
        <f>'[12]2013'!H63</f>
        <v>2276</v>
      </c>
      <c r="I68" s="40">
        <f>'[12]2013'!I63</f>
        <v>2296</v>
      </c>
      <c r="J68" s="40">
        <f>'[12]2013'!J63</f>
        <v>2400</v>
      </c>
      <c r="K68" s="40">
        <f>'[12]2013'!K63</f>
        <v>2430</v>
      </c>
      <c r="L68" s="40">
        <f>'[12]2013'!L63</f>
        <v>2564</v>
      </c>
      <c r="M68" s="40">
        <f>'[12]2013'!M63</f>
        <v>2800</v>
      </c>
      <c r="N68" s="40">
        <f>'[12]2013'!N63</f>
        <v>2929</v>
      </c>
      <c r="O68" s="211">
        <f t="shared" si="6"/>
        <v>30817</v>
      </c>
      <c r="P68" s="189"/>
      <c r="Q68" s="189"/>
    </row>
    <row r="69" spans="1:15" ht="13.5">
      <c r="A69" s="79" t="s">
        <v>149</v>
      </c>
      <c r="B69" s="208" t="s">
        <v>100</v>
      </c>
      <c r="C69" s="40">
        <f>'[12]2013'!C64</f>
        <v>93931</v>
      </c>
      <c r="D69" s="40">
        <f>'[12]2013'!D64</f>
        <v>87475</v>
      </c>
      <c r="E69" s="40">
        <f>'[12]2013'!E64</f>
        <v>101372</v>
      </c>
      <c r="F69" s="40">
        <f>'[12]2013'!F64</f>
        <v>87932</v>
      </c>
      <c r="G69" s="40">
        <f>'[12]2013'!G64</f>
        <v>108328</v>
      </c>
      <c r="H69" s="40">
        <f>'[12]2013'!H64</f>
        <v>93409</v>
      </c>
      <c r="I69" s="40">
        <f>'[12]2013'!I64</f>
        <v>93625</v>
      </c>
      <c r="J69" s="40">
        <f>'[12]2013'!J64</f>
        <v>95808</v>
      </c>
      <c r="K69" s="40">
        <f>'[12]2013'!K64</f>
        <v>90440</v>
      </c>
      <c r="L69" s="40">
        <f>'[12]2013'!L64</f>
        <v>89342</v>
      </c>
      <c r="M69" s="40">
        <f>'[12]2013'!M64</f>
        <v>93440</v>
      </c>
      <c r="N69" s="40">
        <f>'[12]2013'!N64</f>
        <v>97705</v>
      </c>
      <c r="O69" s="211">
        <f t="shared" si="6"/>
        <v>1132807</v>
      </c>
    </row>
    <row r="70" spans="1:15" ht="13.5">
      <c r="A70" s="79" t="s">
        <v>125</v>
      </c>
      <c r="B70" s="208" t="s">
        <v>100</v>
      </c>
      <c r="C70" s="40">
        <f>'[12]2013'!C65</f>
        <v>17963</v>
      </c>
      <c r="D70" s="40">
        <f>'[12]2013'!D65</f>
        <v>14738</v>
      </c>
      <c r="E70" s="40">
        <f>'[12]2013'!E65</f>
        <v>17536</v>
      </c>
      <c r="F70" s="40">
        <f>'[12]2013'!F65</f>
        <v>9000</v>
      </c>
      <c r="G70" s="40">
        <f>'[12]2013'!G65</f>
        <v>16654</v>
      </c>
      <c r="H70" s="40">
        <f>'[12]2013'!H65</f>
        <v>8193</v>
      </c>
      <c r="I70" s="40">
        <f>'[12]2013'!I65</f>
        <v>8382</v>
      </c>
      <c r="J70" s="40">
        <f>'[12]2013'!J65</f>
        <v>6598</v>
      </c>
      <c r="K70" s="40">
        <f>'[12]2013'!K65</f>
        <v>14320</v>
      </c>
      <c r="L70" s="40">
        <f>'[12]2013'!L65</f>
        <v>9399</v>
      </c>
      <c r="M70" s="40">
        <f>'[12]2013'!M65</f>
        <v>7419</v>
      </c>
      <c r="N70" s="247">
        <f>'[13]2013'!N69</f>
        <v>11836.545454545454</v>
      </c>
      <c r="O70" s="267">
        <f t="shared" si="6"/>
        <v>142038.54545454544</v>
      </c>
    </row>
    <row r="71" spans="1:18" s="212" customFormat="1" ht="13.5">
      <c r="A71" s="79" t="s">
        <v>107</v>
      </c>
      <c r="B71" s="208" t="s">
        <v>100</v>
      </c>
      <c r="C71" s="40">
        <f>'[12]2013'!C66</f>
        <v>75968</v>
      </c>
      <c r="D71" s="40">
        <f>'[12]2013'!D66</f>
        <v>72737</v>
      </c>
      <c r="E71" s="40">
        <f>'[12]2013'!E66</f>
        <v>83836</v>
      </c>
      <c r="F71" s="40">
        <f>'[12]2013'!F66</f>
        <v>78932</v>
      </c>
      <c r="G71" s="40">
        <f>'[12]2013'!G66</f>
        <v>91674</v>
      </c>
      <c r="H71" s="40">
        <f>'[12]2013'!H66</f>
        <v>85216</v>
      </c>
      <c r="I71" s="40">
        <f>'[12]2013'!I66</f>
        <v>85243</v>
      </c>
      <c r="J71" s="40">
        <f>'[12]2013'!J66</f>
        <v>89210</v>
      </c>
      <c r="K71" s="40">
        <f>'[12]2013'!K66</f>
        <v>76120</v>
      </c>
      <c r="L71" s="40">
        <f>'[12]2013'!L66</f>
        <v>79943</v>
      </c>
      <c r="M71" s="40">
        <f>'[12]2013'!M66</f>
        <v>86021</v>
      </c>
      <c r="N71" s="247">
        <f>'[13]2013'!N70</f>
        <v>85868.45454545454</v>
      </c>
      <c r="O71" s="267">
        <f t="shared" si="6"/>
        <v>990768.4545454546</v>
      </c>
      <c r="R71" s="243"/>
    </row>
    <row r="72" spans="1:18" s="190" customFormat="1" ht="13.5">
      <c r="A72" s="79" t="s">
        <v>97</v>
      </c>
      <c r="B72" s="208" t="s">
        <v>105</v>
      </c>
      <c r="C72" s="40">
        <f>'[17]2013'!C62</f>
        <v>360</v>
      </c>
      <c r="D72" s="40">
        <f>'[17]2013'!D62</f>
        <v>360</v>
      </c>
      <c r="E72" s="40">
        <f>'[17]2013'!E62</f>
        <v>360</v>
      </c>
      <c r="F72" s="40">
        <f>'[17]2013'!F62</f>
        <v>360</v>
      </c>
      <c r="G72" s="40">
        <f>'[17]2013'!G62</f>
        <v>360</v>
      </c>
      <c r="H72" s="40">
        <f>'[17]2013'!H62</f>
        <v>360</v>
      </c>
      <c r="I72" s="40">
        <f>'[17]2013'!I62</f>
        <v>360</v>
      </c>
      <c r="J72" s="40">
        <f>'[17]2013'!J62</f>
        <v>360</v>
      </c>
      <c r="K72" s="40">
        <f>'[17]2013'!K62</f>
        <v>360</v>
      </c>
      <c r="L72" s="40">
        <f>'[17]2013'!L62</f>
        <v>360</v>
      </c>
      <c r="M72" s="40">
        <f>'[17]2013'!M62</f>
        <v>360</v>
      </c>
      <c r="N72" s="40">
        <f>'[17]2013'!N62</f>
        <v>360</v>
      </c>
      <c r="O72" s="211">
        <f>MAX(C72:N72)</f>
        <v>360</v>
      </c>
      <c r="R72" s="241"/>
    </row>
    <row r="73" spans="1:18" s="190" customFormat="1" ht="13.5">
      <c r="A73" s="79" t="s">
        <v>98</v>
      </c>
      <c r="B73" s="208" t="s">
        <v>105</v>
      </c>
      <c r="C73" s="40">
        <f>'[17]2013'!C63</f>
        <v>342</v>
      </c>
      <c r="D73" s="40">
        <f>'[17]2013'!D63</f>
        <v>342</v>
      </c>
      <c r="E73" s="40">
        <f>'[17]2013'!E63</f>
        <v>342</v>
      </c>
      <c r="F73" s="40">
        <f>'[17]2013'!F63</f>
        <v>342</v>
      </c>
      <c r="G73" s="40">
        <f>'[17]2013'!G63</f>
        <v>342</v>
      </c>
      <c r="H73" s="40">
        <f>'[17]2013'!H63</f>
        <v>342</v>
      </c>
      <c r="I73" s="40">
        <f>'[17]2013'!I63</f>
        <v>342</v>
      </c>
      <c r="J73" s="40">
        <f>'[17]2013'!J63</f>
        <v>342</v>
      </c>
      <c r="K73" s="40">
        <f>'[17]2013'!K63</f>
        <v>342</v>
      </c>
      <c r="L73" s="40">
        <f>'[17]2013'!L63</f>
        <v>342</v>
      </c>
      <c r="M73" s="40">
        <f>'[17]2013'!M63</f>
        <v>342</v>
      </c>
      <c r="N73" s="40">
        <f>'[17]2013'!N63</f>
        <v>342</v>
      </c>
      <c r="O73" s="211">
        <f>MAX(C73:N73)</f>
        <v>342</v>
      </c>
      <c r="R73" s="241"/>
    </row>
    <row r="74" spans="1:15" ht="13.5">
      <c r="A74" s="79" t="s">
        <v>15</v>
      </c>
      <c r="B74" s="208" t="s">
        <v>101</v>
      </c>
      <c r="C74" s="40">
        <f>'[12]2013'!C69</f>
        <v>26959.000000000004</v>
      </c>
      <c r="D74" s="40">
        <f>'[12]2013'!D69</f>
        <v>24223.000000000004</v>
      </c>
      <c r="E74" s="40">
        <f>'[12]2013'!E69</f>
        <v>27860.000000000004</v>
      </c>
      <c r="F74" s="40">
        <f>'[12]2013'!F69</f>
        <v>24218</v>
      </c>
      <c r="G74" s="40">
        <f>'[12]2013'!G69</f>
        <v>29615</v>
      </c>
      <c r="H74" s="40">
        <f>'[12]2013'!H69</f>
        <v>26914</v>
      </c>
      <c r="I74" s="40">
        <f>'[12]2013'!I69</f>
        <v>26110</v>
      </c>
      <c r="J74" s="40">
        <f>'[12]2013'!J69</f>
        <v>27010</v>
      </c>
      <c r="K74" s="40">
        <f>'[12]2013'!K69</f>
        <v>26209</v>
      </c>
      <c r="L74" s="40">
        <f>'[12]2013'!L69</f>
        <v>25620</v>
      </c>
      <c r="M74" s="40">
        <f>'[12]2013'!M69</f>
        <v>26525</v>
      </c>
      <c r="N74" s="40">
        <f>'[12]2013'!N69</f>
        <v>27731</v>
      </c>
      <c r="O74" s="211">
        <f t="shared" si="6"/>
        <v>318994</v>
      </c>
    </row>
    <row r="75" spans="1:15" ht="13.5">
      <c r="A75" s="79" t="s">
        <v>84</v>
      </c>
      <c r="B75" s="208" t="s">
        <v>101</v>
      </c>
      <c r="C75" s="40">
        <f>'[12]2013'!C70</f>
        <v>139</v>
      </c>
      <c r="D75" s="40">
        <f>'[12]2013'!D70</f>
        <v>200</v>
      </c>
      <c r="E75" s="40">
        <f>'[12]2013'!E70</f>
        <v>149</v>
      </c>
      <c r="F75" s="40">
        <f>'[12]2013'!F70</f>
        <v>140</v>
      </c>
      <c r="G75" s="40">
        <f>'[12]2013'!G70</f>
        <v>140</v>
      </c>
      <c r="H75" s="40">
        <f>'[12]2013'!H70</f>
        <v>146</v>
      </c>
      <c r="I75" s="40">
        <f>'[12]2013'!I70</f>
        <v>145</v>
      </c>
      <c r="J75" s="40">
        <f>'[12]2013'!J70</f>
        <v>145</v>
      </c>
      <c r="K75" s="40">
        <f>'[12]2013'!K70</f>
        <v>146</v>
      </c>
      <c r="L75" s="40">
        <f>'[12]2013'!L70</f>
        <v>160</v>
      </c>
      <c r="M75" s="247">
        <f>'[13]2013'!M74</f>
        <v>151</v>
      </c>
      <c r="N75" s="40">
        <f>'[12]2013'!N70</f>
        <v>142</v>
      </c>
      <c r="O75" s="267">
        <f t="shared" si="6"/>
        <v>1803</v>
      </c>
    </row>
    <row r="76" spans="1:15" ht="13.5">
      <c r="A76" s="79" t="s">
        <v>83</v>
      </c>
      <c r="B76" s="208" t="s">
        <v>102</v>
      </c>
      <c r="C76" s="40">
        <f>'[12]2013'!C71</f>
        <v>1030</v>
      </c>
      <c r="D76" s="40">
        <f>'[12]2013'!D71</f>
        <v>1032</v>
      </c>
      <c r="E76" s="40">
        <f>'[12]2013'!E71</f>
        <v>1032</v>
      </c>
      <c r="F76" s="40">
        <f>'[12]2013'!F71</f>
        <v>1029</v>
      </c>
      <c r="G76" s="40">
        <f>'[12]2013'!G71</f>
        <v>1034</v>
      </c>
      <c r="H76" s="40">
        <f>'[12]2013'!H71</f>
        <v>1038</v>
      </c>
      <c r="I76" s="40">
        <f>'[12]2013'!I71</f>
        <v>1038</v>
      </c>
      <c r="J76" s="40">
        <f>'[12]2013'!J71</f>
        <v>1039</v>
      </c>
      <c r="K76" s="40">
        <f>'[12]2013'!K71</f>
        <v>1036</v>
      </c>
      <c r="L76" s="40">
        <f>'[12]2013'!L71</f>
        <v>1036</v>
      </c>
      <c r="M76" s="40">
        <f>'[12]2013'!M71</f>
        <v>1041</v>
      </c>
      <c r="N76" s="40">
        <f>'[12]2013'!N71</f>
        <v>1044</v>
      </c>
      <c r="O76" s="211">
        <f>MAX(C76:N76)</f>
        <v>1044</v>
      </c>
    </row>
    <row r="77" spans="1:15" ht="13.5">
      <c r="A77" s="79" t="s">
        <v>16</v>
      </c>
      <c r="B77" s="208" t="s">
        <v>104</v>
      </c>
      <c r="C77" s="40">
        <f>'[12]2013'!C72</f>
        <v>737</v>
      </c>
      <c r="D77" s="40">
        <f>'[12]2013'!D72</f>
        <v>808</v>
      </c>
      <c r="E77" s="40">
        <f>'[12]2013'!E72</f>
        <v>967</v>
      </c>
      <c r="F77" s="40">
        <f>'[12]2013'!F72</f>
        <v>973</v>
      </c>
      <c r="G77" s="40">
        <f>'[12]2013'!G72</f>
        <v>1125</v>
      </c>
      <c r="H77" s="40">
        <f>'[12]2013'!H72</f>
        <v>1035</v>
      </c>
      <c r="I77" s="40">
        <f>'[12]2013'!I72</f>
        <v>893</v>
      </c>
      <c r="J77" s="40">
        <f>'[12]2013'!J72</f>
        <v>1055</v>
      </c>
      <c r="K77" s="40">
        <f>'[12]2013'!K72</f>
        <v>993</v>
      </c>
      <c r="L77" s="40">
        <f>'[12]2013'!L72</f>
        <v>898</v>
      </c>
      <c r="M77" s="247">
        <f>'[13]2013'!M76</f>
        <v>948.4</v>
      </c>
      <c r="N77" s="40">
        <f>'[12]2013'!N72</f>
        <v>928</v>
      </c>
      <c r="O77" s="267">
        <f t="shared" si="6"/>
        <v>11360.4</v>
      </c>
    </row>
    <row r="78" spans="1:15" ht="13.5">
      <c r="A78" s="79" t="s">
        <v>108</v>
      </c>
      <c r="B78" s="208" t="s">
        <v>105</v>
      </c>
      <c r="C78" s="40">
        <f>'[12]2013'!C73</f>
        <v>230</v>
      </c>
      <c r="D78" s="40">
        <f>'[12]2013'!D73</f>
        <v>270</v>
      </c>
      <c r="E78" s="40">
        <f>'[12]2013'!E73</f>
        <v>275</v>
      </c>
      <c r="F78" s="40">
        <f>'[12]2013'!F73</f>
        <v>275</v>
      </c>
      <c r="G78" s="40">
        <f>'[12]2013'!G73</f>
        <v>290</v>
      </c>
      <c r="H78" s="40">
        <f>'[12]2013'!H73</f>
        <v>280</v>
      </c>
      <c r="I78" s="40">
        <f>'[12]2013'!I73</f>
        <v>275</v>
      </c>
      <c r="J78" s="40">
        <f>'[12]2013'!J73</f>
        <v>270</v>
      </c>
      <c r="K78" s="40">
        <f>'[12]2013'!K73</f>
        <v>270</v>
      </c>
      <c r="L78" s="40">
        <f>'[12]2013'!L73</f>
        <v>270</v>
      </c>
      <c r="M78" s="247">
        <f>'[13]2013'!M77</f>
        <v>270.5</v>
      </c>
      <c r="N78" s="40">
        <f>'[12]2013'!N73</f>
        <v>280</v>
      </c>
      <c r="O78" s="267">
        <f>MAX(C78:L78,N78)</f>
        <v>290</v>
      </c>
    </row>
    <row r="79" spans="1:15" ht="13.5">
      <c r="A79" s="79" t="s">
        <v>109</v>
      </c>
      <c r="B79" s="208" t="s">
        <v>105</v>
      </c>
      <c r="C79" s="40">
        <f>'[12]2013'!C74</f>
        <v>65</v>
      </c>
      <c r="D79" s="40">
        <f>'[12]2013'!D74</f>
        <v>98</v>
      </c>
      <c r="E79" s="40">
        <f>'[12]2013'!E74</f>
        <v>118</v>
      </c>
      <c r="F79" s="40">
        <f>'[12]2013'!F74</f>
        <v>110</v>
      </c>
      <c r="G79" s="40">
        <f>'[12]2013'!G74</f>
        <v>150</v>
      </c>
      <c r="H79" s="40">
        <f>'[12]2013'!H74</f>
        <v>118</v>
      </c>
      <c r="I79" s="40">
        <f>'[12]2013'!I74</f>
        <v>115</v>
      </c>
      <c r="J79" s="40">
        <f>'[12]2013'!J74</f>
        <v>115</v>
      </c>
      <c r="K79" s="40">
        <f>'[12]2013'!K74</f>
        <v>118</v>
      </c>
      <c r="L79" s="40">
        <f>'[12]2013'!L74</f>
        <v>118</v>
      </c>
      <c r="M79" s="247">
        <f>'[13]2013'!M78</f>
        <v>112.5</v>
      </c>
      <c r="N79" s="40">
        <f>'[12]2013'!N74</f>
        <v>131</v>
      </c>
      <c r="O79" s="267">
        <f>MIN(C79:L79,N79)</f>
        <v>65</v>
      </c>
    </row>
    <row r="80" spans="1:15" ht="13.5">
      <c r="A80" s="79" t="s">
        <v>110</v>
      </c>
      <c r="B80" s="208" t="s">
        <v>103</v>
      </c>
      <c r="C80" s="245">
        <f>C65/C74</f>
        <v>3.5903037946511365</v>
      </c>
      <c r="D80" s="245">
        <f aca="true" t="shared" si="7" ref="D80:O80">D65/D74</f>
        <v>3.7322379556619736</v>
      </c>
      <c r="E80" s="245">
        <f t="shared" si="7"/>
        <v>3.709440057430007</v>
      </c>
      <c r="F80" s="245">
        <f t="shared" si="7"/>
        <v>3.7464695680898505</v>
      </c>
      <c r="G80" s="245">
        <f t="shared" si="7"/>
        <v>3.7442512240418706</v>
      </c>
      <c r="H80" s="245">
        <f t="shared" si="7"/>
        <v>3.5552129003492605</v>
      </c>
      <c r="I80" s="245">
        <f t="shared" si="7"/>
        <v>3.67372654155496</v>
      </c>
      <c r="J80" s="245">
        <f t="shared" si="7"/>
        <v>3.63598667160311</v>
      </c>
      <c r="K80" s="245">
        <f t="shared" si="7"/>
        <v>3.5434392765843796</v>
      </c>
      <c r="L80" s="245">
        <f t="shared" si="7"/>
        <v>3.5872755659640907</v>
      </c>
      <c r="M80" s="245">
        <f t="shared" si="7"/>
        <v>3.6282752120640906</v>
      </c>
      <c r="N80" s="245">
        <f t="shared" si="7"/>
        <v>3.628935126753453</v>
      </c>
      <c r="O80" s="245">
        <f t="shared" si="7"/>
        <v>3.647792748452949</v>
      </c>
    </row>
    <row r="81" spans="1:15" ht="13.5">
      <c r="A81" s="270" t="s">
        <v>150</v>
      </c>
      <c r="B81" s="271" t="s">
        <v>102</v>
      </c>
      <c r="C81" s="273">
        <v>0</v>
      </c>
      <c r="D81" s="273">
        <v>0</v>
      </c>
      <c r="E81" s="273">
        <v>0</v>
      </c>
      <c r="F81" s="273">
        <v>0</v>
      </c>
      <c r="G81" s="273">
        <v>0</v>
      </c>
      <c r="H81" s="273">
        <v>0</v>
      </c>
      <c r="I81" s="273">
        <v>0</v>
      </c>
      <c r="J81" s="273">
        <v>0</v>
      </c>
      <c r="K81" s="273">
        <v>0</v>
      </c>
      <c r="L81" s="273">
        <v>0</v>
      </c>
      <c r="M81" s="273">
        <v>0</v>
      </c>
      <c r="N81" s="273">
        <v>0</v>
      </c>
      <c r="O81" s="273">
        <f>SUM(C81:N81)</f>
        <v>0</v>
      </c>
    </row>
    <row r="82" spans="1:15" ht="13.5">
      <c r="A82" s="270" t="s">
        <v>151</v>
      </c>
      <c r="B82" s="271" t="s">
        <v>102</v>
      </c>
      <c r="C82" s="273">
        <v>0</v>
      </c>
      <c r="D82" s="273">
        <v>0</v>
      </c>
      <c r="E82" s="273">
        <v>0</v>
      </c>
      <c r="F82" s="273">
        <v>0</v>
      </c>
      <c r="G82" s="273">
        <v>0</v>
      </c>
      <c r="H82" s="273">
        <v>0</v>
      </c>
      <c r="I82" s="273">
        <v>0</v>
      </c>
      <c r="J82" s="273">
        <v>0</v>
      </c>
      <c r="K82" s="273">
        <v>0</v>
      </c>
      <c r="L82" s="273">
        <v>0</v>
      </c>
      <c r="M82" s="273">
        <v>0</v>
      </c>
      <c r="N82" s="273">
        <v>0</v>
      </c>
      <c r="O82" s="273">
        <f>SUM(C82:N82)</f>
        <v>0</v>
      </c>
    </row>
    <row r="83" spans="1:15" ht="12">
      <c r="A83" s="200"/>
      <c r="B83" s="200"/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2"/>
    </row>
    <row r="84" spans="1:15" ht="12">
      <c r="A84" s="181" t="s">
        <v>141</v>
      </c>
      <c r="B84" s="182" t="s">
        <v>99</v>
      </c>
      <c r="C84" s="183" t="s">
        <v>0</v>
      </c>
      <c r="D84" s="183" t="s">
        <v>1</v>
      </c>
      <c r="E84" s="183" t="s">
        <v>2</v>
      </c>
      <c r="F84" s="183" t="s">
        <v>3</v>
      </c>
      <c r="G84" s="183" t="s">
        <v>4</v>
      </c>
      <c r="H84" s="183" t="s">
        <v>5</v>
      </c>
      <c r="I84" s="184" t="s">
        <v>6</v>
      </c>
      <c r="J84" s="184" t="s">
        <v>7</v>
      </c>
      <c r="K84" s="184" t="s">
        <v>8</v>
      </c>
      <c r="L84" s="184" t="s">
        <v>9</v>
      </c>
      <c r="M84" s="184" t="s">
        <v>10</v>
      </c>
      <c r="N84" s="183" t="s">
        <v>11</v>
      </c>
      <c r="O84" s="184" t="s">
        <v>12</v>
      </c>
    </row>
    <row r="85" spans="1:16" ht="13.5">
      <c r="A85" s="268" t="s">
        <v>148</v>
      </c>
      <c r="B85" s="269" t="s">
        <v>100</v>
      </c>
      <c r="C85" s="201">
        <f aca="true" t="shared" si="8" ref="C85:N85">SUM(C4,C24,C44,C65)</f>
        <v>4801477</v>
      </c>
      <c r="D85" s="201">
        <f t="shared" si="8"/>
        <v>4398818</v>
      </c>
      <c r="E85" s="201">
        <f t="shared" si="8"/>
        <v>4812419.8</v>
      </c>
      <c r="F85" s="201">
        <f t="shared" si="8"/>
        <v>4434877</v>
      </c>
      <c r="G85" s="201">
        <f t="shared" si="8"/>
        <v>4609668</v>
      </c>
      <c r="H85" s="201">
        <f t="shared" si="8"/>
        <v>4422880</v>
      </c>
      <c r="I85" s="201">
        <f t="shared" si="8"/>
        <v>4404079</v>
      </c>
      <c r="J85" s="201">
        <f t="shared" si="8"/>
        <v>4492785</v>
      </c>
      <c r="K85" s="201">
        <f t="shared" si="8"/>
        <v>4080755</v>
      </c>
      <c r="L85" s="201">
        <f t="shared" si="8"/>
        <v>4355140</v>
      </c>
      <c r="M85" s="201">
        <f t="shared" si="8"/>
        <v>4601723</v>
      </c>
      <c r="N85" s="201">
        <f t="shared" si="8"/>
        <v>4864863</v>
      </c>
      <c r="O85" s="202">
        <f>SUM(C85:N85)</f>
        <v>54279484.8</v>
      </c>
      <c r="P85" s="225"/>
    </row>
    <row r="86" spans="1:15" ht="13.5">
      <c r="A86" s="268" t="s">
        <v>143</v>
      </c>
      <c r="B86" s="269" t="s">
        <v>100</v>
      </c>
      <c r="C86" s="201">
        <f aca="true" t="shared" si="9" ref="C86:N86">SUM(C5,C25,C45,C66)</f>
        <v>4599514</v>
      </c>
      <c r="D86" s="201">
        <f t="shared" si="9"/>
        <v>4234956</v>
      </c>
      <c r="E86" s="201">
        <f t="shared" si="9"/>
        <v>4651959.8</v>
      </c>
      <c r="F86" s="201">
        <f t="shared" si="9"/>
        <v>4246151</v>
      </c>
      <c r="G86" s="201">
        <f t="shared" si="9"/>
        <v>4454308</v>
      </c>
      <c r="H86" s="201">
        <f t="shared" si="9"/>
        <v>4279900</v>
      </c>
      <c r="I86" s="201">
        <f t="shared" si="9"/>
        <v>4265497</v>
      </c>
      <c r="J86" s="201">
        <f t="shared" si="9"/>
        <v>4327876</v>
      </c>
      <c r="K86" s="201">
        <f t="shared" si="9"/>
        <v>3910499</v>
      </c>
      <c r="L86" s="201">
        <f t="shared" si="9"/>
        <v>4161830</v>
      </c>
      <c r="M86" s="201">
        <f t="shared" si="9"/>
        <v>4402592</v>
      </c>
      <c r="N86" s="201">
        <f t="shared" si="9"/>
        <v>4676211</v>
      </c>
      <c r="O86" s="202">
        <f aca="true" t="shared" si="10" ref="O86:O97">SUM(C86:N86)</f>
        <v>52211293.8</v>
      </c>
    </row>
    <row r="87" spans="1:15" ht="13.5">
      <c r="A87" s="279" t="s">
        <v>144</v>
      </c>
      <c r="B87" s="280" t="s">
        <v>100</v>
      </c>
      <c r="C87" s="281">
        <f aca="true" t="shared" si="11" ref="C87:C99">SUM(C6,C26,C46,C67)</f>
        <v>201963</v>
      </c>
      <c r="D87" s="281">
        <f aca="true" t="shared" si="12" ref="D87:N87">SUM(D6,D26,D46,D67)</f>
        <v>163862</v>
      </c>
      <c r="E87" s="281">
        <f t="shared" si="12"/>
        <v>160460</v>
      </c>
      <c r="F87" s="281">
        <f t="shared" si="12"/>
        <v>188726</v>
      </c>
      <c r="G87" s="281">
        <f t="shared" si="12"/>
        <v>155360</v>
      </c>
      <c r="H87" s="281">
        <f t="shared" si="12"/>
        <v>142980</v>
      </c>
      <c r="I87" s="281">
        <f t="shared" si="12"/>
        <v>138582</v>
      </c>
      <c r="J87" s="281">
        <f t="shared" si="12"/>
        <v>164909</v>
      </c>
      <c r="K87" s="281">
        <f t="shared" si="12"/>
        <v>170256</v>
      </c>
      <c r="L87" s="281">
        <f t="shared" si="12"/>
        <v>193310</v>
      </c>
      <c r="M87" s="281">
        <f t="shared" si="12"/>
        <v>232250</v>
      </c>
      <c r="N87" s="281">
        <f t="shared" si="12"/>
        <v>261920</v>
      </c>
      <c r="O87" s="282">
        <f t="shared" si="10"/>
        <v>2174578</v>
      </c>
    </row>
    <row r="88" spans="1:15" ht="13.5">
      <c r="A88" s="268" t="s">
        <v>145</v>
      </c>
      <c r="B88" s="269" t="s">
        <v>100</v>
      </c>
      <c r="C88" s="201">
        <f t="shared" si="11"/>
        <v>121812</v>
      </c>
      <c r="D88" s="201">
        <f aca="true" t="shared" si="13" ref="D88:N88">SUM(D7,D27,D47,D68)</f>
        <v>118650</v>
      </c>
      <c r="E88" s="201">
        <f t="shared" si="13"/>
        <v>115732</v>
      </c>
      <c r="F88" s="201">
        <f t="shared" si="13"/>
        <v>70428</v>
      </c>
      <c r="G88" s="201">
        <f t="shared" si="13"/>
        <v>119433</v>
      </c>
      <c r="H88" s="201">
        <f t="shared" si="13"/>
        <v>109358</v>
      </c>
      <c r="I88" s="201">
        <f t="shared" si="13"/>
        <v>111622</v>
      </c>
      <c r="J88" s="201">
        <f t="shared" si="13"/>
        <v>115176</v>
      </c>
      <c r="K88" s="201">
        <f t="shared" si="13"/>
        <v>97818</v>
      </c>
      <c r="L88" s="201">
        <f t="shared" si="13"/>
        <v>109829</v>
      </c>
      <c r="M88" s="201">
        <f t="shared" si="13"/>
        <v>115866</v>
      </c>
      <c r="N88" s="201">
        <f t="shared" si="13"/>
        <v>123668</v>
      </c>
      <c r="O88" s="202">
        <f t="shared" si="10"/>
        <v>1329392</v>
      </c>
    </row>
    <row r="89" spans="1:18" s="190" customFormat="1" ht="13.5">
      <c r="A89" s="268" t="s">
        <v>149</v>
      </c>
      <c r="B89" s="269" t="s">
        <v>100</v>
      </c>
      <c r="C89" s="201">
        <f t="shared" si="11"/>
        <v>4679665</v>
      </c>
      <c r="D89" s="201">
        <f aca="true" t="shared" si="14" ref="D89:N89">SUM(D8,D28,D48,D69)</f>
        <v>4280168</v>
      </c>
      <c r="E89" s="201">
        <f t="shared" si="14"/>
        <v>4696687.8</v>
      </c>
      <c r="F89" s="201">
        <f t="shared" si="14"/>
        <v>4364449</v>
      </c>
      <c r="G89" s="201">
        <f t="shared" si="14"/>
        <v>4490235</v>
      </c>
      <c r="H89" s="201">
        <f t="shared" si="14"/>
        <v>4313522</v>
      </c>
      <c r="I89" s="201">
        <f t="shared" si="14"/>
        <v>4292457</v>
      </c>
      <c r="J89" s="201">
        <f t="shared" si="14"/>
        <v>4377609</v>
      </c>
      <c r="K89" s="201">
        <f t="shared" si="14"/>
        <v>3982937</v>
      </c>
      <c r="L89" s="201">
        <f t="shared" si="14"/>
        <v>4245311</v>
      </c>
      <c r="M89" s="201">
        <f t="shared" si="14"/>
        <v>4485857</v>
      </c>
      <c r="N89" s="201">
        <f t="shared" si="14"/>
        <v>4741195</v>
      </c>
      <c r="O89" s="202">
        <f t="shared" si="10"/>
        <v>52950092.8</v>
      </c>
      <c r="R89" s="241"/>
    </row>
    <row r="90" spans="1:20" s="190" customFormat="1" ht="13.5">
      <c r="A90" s="268" t="s">
        <v>125</v>
      </c>
      <c r="B90" s="269" t="s">
        <v>100</v>
      </c>
      <c r="C90" s="201">
        <f t="shared" si="11"/>
        <v>545922</v>
      </c>
      <c r="D90" s="201">
        <f aca="true" t="shared" si="15" ref="D90:N90">SUM(D9,D29,D49,D70)</f>
        <v>559662</v>
      </c>
      <c r="E90" s="201">
        <f t="shared" si="15"/>
        <v>462311</v>
      </c>
      <c r="F90" s="201">
        <f t="shared" si="15"/>
        <v>663304</v>
      </c>
      <c r="G90" s="201">
        <f t="shared" si="15"/>
        <v>-24727</v>
      </c>
      <c r="H90" s="201">
        <f t="shared" si="15"/>
        <v>669941</v>
      </c>
      <c r="I90" s="201">
        <f t="shared" si="15"/>
        <v>552941</v>
      </c>
      <c r="J90" s="201">
        <f t="shared" si="15"/>
        <v>496202</v>
      </c>
      <c r="K90" s="201">
        <f t="shared" si="15"/>
        <v>374154</v>
      </c>
      <c r="L90" s="201">
        <f t="shared" si="15"/>
        <v>274102</v>
      </c>
      <c r="M90" s="201">
        <f t="shared" si="15"/>
        <v>251282</v>
      </c>
      <c r="N90" s="274">
        <f t="shared" si="15"/>
        <v>438644.9090909091</v>
      </c>
      <c r="O90" s="267">
        <f t="shared" si="10"/>
        <v>5263738.909090909</v>
      </c>
      <c r="P90" s="193"/>
      <c r="Q90" s="194"/>
      <c r="R90" s="242"/>
      <c r="S90" s="194"/>
      <c r="T90" s="195"/>
    </row>
    <row r="91" spans="1:20" s="190" customFormat="1" ht="13.5">
      <c r="A91" s="268" t="s">
        <v>107</v>
      </c>
      <c r="B91" s="269" t="s">
        <v>100</v>
      </c>
      <c r="C91" s="201">
        <f t="shared" si="11"/>
        <v>4133743</v>
      </c>
      <c r="D91" s="201">
        <f aca="true" t="shared" si="16" ref="D91:N91">SUM(D10,D30,D50,D71)</f>
        <v>3720506</v>
      </c>
      <c r="E91" s="201">
        <f t="shared" si="16"/>
        <v>4234377</v>
      </c>
      <c r="F91" s="201">
        <f t="shared" si="16"/>
        <v>3701145</v>
      </c>
      <c r="G91" s="201">
        <f t="shared" si="16"/>
        <v>4514962</v>
      </c>
      <c r="H91" s="201">
        <f t="shared" si="16"/>
        <v>3643581</v>
      </c>
      <c r="I91" s="201">
        <f t="shared" si="16"/>
        <v>3739516</v>
      </c>
      <c r="J91" s="201">
        <f t="shared" si="16"/>
        <v>3881407</v>
      </c>
      <c r="K91" s="201">
        <f t="shared" si="16"/>
        <v>3608783</v>
      </c>
      <c r="L91" s="201">
        <f t="shared" si="16"/>
        <v>3971209</v>
      </c>
      <c r="M91" s="201">
        <f t="shared" si="16"/>
        <v>4234575</v>
      </c>
      <c r="N91" s="274">
        <f t="shared" si="16"/>
        <v>4302550.090909091</v>
      </c>
      <c r="O91" s="267">
        <f t="shared" si="10"/>
        <v>47686354.09090909</v>
      </c>
      <c r="P91" s="193"/>
      <c r="Q91" s="194"/>
      <c r="R91" s="242"/>
      <c r="S91" s="194"/>
      <c r="T91" s="195"/>
    </row>
    <row r="92" spans="1:16" ht="13.5">
      <c r="A92" s="268" t="s">
        <v>97</v>
      </c>
      <c r="B92" s="269" t="s">
        <v>105</v>
      </c>
      <c r="C92" s="201">
        <f t="shared" si="11"/>
        <v>15358</v>
      </c>
      <c r="D92" s="201">
        <f aca="true" t="shared" si="17" ref="D92:N92">SUM(D11,D31,D51,D72)</f>
        <v>15358</v>
      </c>
      <c r="E92" s="201">
        <f t="shared" si="17"/>
        <v>15358</v>
      </c>
      <c r="F92" s="201">
        <f t="shared" si="17"/>
        <v>15358</v>
      </c>
      <c r="G92" s="201">
        <f t="shared" si="17"/>
        <v>15358</v>
      </c>
      <c r="H92" s="201">
        <f t="shared" si="17"/>
        <v>15358</v>
      </c>
      <c r="I92" s="201">
        <f t="shared" si="17"/>
        <v>15358</v>
      </c>
      <c r="J92" s="201">
        <f t="shared" si="17"/>
        <v>15358</v>
      </c>
      <c r="K92" s="201">
        <f t="shared" si="17"/>
        <v>15358</v>
      </c>
      <c r="L92" s="201">
        <f t="shared" si="17"/>
        <v>15358</v>
      </c>
      <c r="M92" s="201">
        <f t="shared" si="17"/>
        <v>15778</v>
      </c>
      <c r="N92" s="201">
        <f t="shared" si="17"/>
        <v>15778</v>
      </c>
      <c r="O92" s="202">
        <f>MAX(C92:N92)</f>
        <v>15778</v>
      </c>
      <c r="P92" s="189"/>
    </row>
    <row r="93" spans="1:18" s="190" customFormat="1" ht="13.5">
      <c r="A93" s="268" t="s">
        <v>98</v>
      </c>
      <c r="B93" s="269" t="s">
        <v>105</v>
      </c>
      <c r="C93" s="201">
        <f t="shared" si="11"/>
        <v>14666.5</v>
      </c>
      <c r="D93" s="201">
        <f aca="true" t="shared" si="18" ref="D93:N93">SUM(D12,D32,D52,D73)</f>
        <v>14666.5</v>
      </c>
      <c r="E93" s="201">
        <f t="shared" si="18"/>
        <v>14666.5</v>
      </c>
      <c r="F93" s="201">
        <f t="shared" si="18"/>
        <v>14666.5</v>
      </c>
      <c r="G93" s="201">
        <f t="shared" si="18"/>
        <v>14666.5</v>
      </c>
      <c r="H93" s="201">
        <f t="shared" si="18"/>
        <v>14666.5</v>
      </c>
      <c r="I93" s="201">
        <f t="shared" si="18"/>
        <v>14666.5</v>
      </c>
      <c r="J93" s="201">
        <f t="shared" si="18"/>
        <v>14666.5</v>
      </c>
      <c r="K93" s="201">
        <f t="shared" si="18"/>
        <v>14666.5</v>
      </c>
      <c r="L93" s="201">
        <f t="shared" si="18"/>
        <v>14666.5</v>
      </c>
      <c r="M93" s="201">
        <f t="shared" si="18"/>
        <v>15086.1</v>
      </c>
      <c r="N93" s="201">
        <f t="shared" si="18"/>
        <v>15086.1</v>
      </c>
      <c r="O93" s="202">
        <f>MAX(C93:N93)</f>
        <v>15086.1</v>
      </c>
      <c r="P93" s="193"/>
      <c r="Q93" s="194"/>
      <c r="R93" s="241"/>
    </row>
    <row r="94" spans="1:18" s="190" customFormat="1" ht="13.5">
      <c r="A94" s="268" t="s">
        <v>15</v>
      </c>
      <c r="B94" s="269" t="s">
        <v>101</v>
      </c>
      <c r="C94" s="201">
        <f t="shared" si="11"/>
        <v>1142323.032993307</v>
      </c>
      <c r="D94" s="201">
        <f aca="true" t="shared" si="19" ref="D94:N94">SUM(D13,D33,D53,D74)</f>
        <v>1049815.6071540613</v>
      </c>
      <c r="E94" s="201">
        <f t="shared" si="19"/>
        <v>1195438.4044933072</v>
      </c>
      <c r="F94" s="201">
        <f t="shared" si="19"/>
        <v>1012928</v>
      </c>
      <c r="G94" s="201">
        <f t="shared" si="19"/>
        <v>1106205</v>
      </c>
      <c r="H94" s="201">
        <f t="shared" si="19"/>
        <v>1049745</v>
      </c>
      <c r="I94" s="201">
        <f t="shared" si="19"/>
        <v>1055973</v>
      </c>
      <c r="J94" s="201">
        <f t="shared" si="19"/>
        <v>1066850</v>
      </c>
      <c r="K94" s="201">
        <f t="shared" si="19"/>
        <v>965940</v>
      </c>
      <c r="L94" s="201">
        <f t="shared" si="19"/>
        <v>1046401</v>
      </c>
      <c r="M94" s="201">
        <f t="shared" si="19"/>
        <v>1086484</v>
      </c>
      <c r="N94" s="201">
        <f t="shared" si="19"/>
        <v>1163362</v>
      </c>
      <c r="O94" s="202">
        <f t="shared" si="10"/>
        <v>12941465.044640675</v>
      </c>
      <c r="R94" s="241"/>
    </row>
    <row r="95" spans="1:15" ht="13.5">
      <c r="A95" s="268" t="s">
        <v>84</v>
      </c>
      <c r="B95" s="269" t="s">
        <v>101</v>
      </c>
      <c r="C95" s="201">
        <f t="shared" si="11"/>
        <v>5427.900000000001</v>
      </c>
      <c r="D95" s="201">
        <f aca="true" t="shared" si="20" ref="D95:N95">SUM(D14,D34,D54,D75)</f>
        <v>5102.9400000000005</v>
      </c>
      <c r="E95" s="201">
        <f t="shared" si="20"/>
        <v>5277</v>
      </c>
      <c r="F95" s="201">
        <f t="shared" si="20"/>
        <v>5479</v>
      </c>
      <c r="G95" s="201">
        <f t="shared" si="20"/>
        <v>2519</v>
      </c>
      <c r="H95" s="201">
        <f t="shared" si="20"/>
        <v>5339</v>
      </c>
      <c r="I95" s="201">
        <f t="shared" si="20"/>
        <v>4441</v>
      </c>
      <c r="J95" s="201">
        <f t="shared" si="20"/>
        <v>3386</v>
      </c>
      <c r="K95" s="201">
        <f t="shared" si="20"/>
        <v>1186</v>
      </c>
      <c r="L95" s="201">
        <f t="shared" si="20"/>
        <v>5073</v>
      </c>
      <c r="M95" s="274">
        <f t="shared" si="20"/>
        <v>4323.084</v>
      </c>
      <c r="N95" s="201">
        <f t="shared" si="20"/>
        <v>7458</v>
      </c>
      <c r="O95" s="267">
        <f t="shared" si="10"/>
        <v>55011.924</v>
      </c>
    </row>
    <row r="96" spans="1:16" ht="13.5">
      <c r="A96" s="268" t="s">
        <v>83</v>
      </c>
      <c r="B96" s="269" t="s">
        <v>102</v>
      </c>
      <c r="C96" s="201">
        <f t="shared" si="11"/>
        <v>20402</v>
      </c>
      <c r="D96" s="201">
        <f aca="true" t="shared" si="21" ref="D96:N96">SUM(D15,D35,D55,D76)</f>
        <v>20435</v>
      </c>
      <c r="E96" s="201">
        <f t="shared" si="21"/>
        <v>20476</v>
      </c>
      <c r="F96" s="201">
        <f t="shared" si="21"/>
        <v>20507</v>
      </c>
      <c r="G96" s="201">
        <f t="shared" si="21"/>
        <v>20558</v>
      </c>
      <c r="H96" s="201">
        <f t="shared" si="21"/>
        <v>20578</v>
      </c>
      <c r="I96" s="201">
        <f t="shared" si="21"/>
        <v>20596</v>
      </c>
      <c r="J96" s="201">
        <f t="shared" si="21"/>
        <v>20609</v>
      </c>
      <c r="K96" s="201">
        <f t="shared" si="21"/>
        <v>20613</v>
      </c>
      <c r="L96" s="201">
        <f t="shared" si="21"/>
        <v>20565</v>
      </c>
      <c r="M96" s="201">
        <f t="shared" si="21"/>
        <v>20619</v>
      </c>
      <c r="N96" s="201">
        <f t="shared" si="21"/>
        <v>20643</v>
      </c>
      <c r="O96" s="202">
        <f>MAX(C96:N96)</f>
        <v>20643</v>
      </c>
      <c r="P96" s="189"/>
    </row>
    <row r="97" spans="1:15" ht="13.5">
      <c r="A97" s="268" t="s">
        <v>16</v>
      </c>
      <c r="B97" s="269" t="s">
        <v>104</v>
      </c>
      <c r="C97" s="201">
        <f t="shared" si="11"/>
        <v>6833.200000000003</v>
      </c>
      <c r="D97" s="201">
        <f aca="true" t="shared" si="22" ref="D97:N97">SUM(D16,D36,D56,D77)</f>
        <v>6454.400000000003</v>
      </c>
      <c r="E97" s="201">
        <f t="shared" si="22"/>
        <v>7133.499999999996</v>
      </c>
      <c r="F97" s="201">
        <f t="shared" si="22"/>
        <v>7059</v>
      </c>
      <c r="G97" s="201">
        <f t="shared" si="22"/>
        <v>6887</v>
      </c>
      <c r="H97" s="201">
        <f t="shared" si="22"/>
        <v>6557</v>
      </c>
      <c r="I97" s="201">
        <f t="shared" si="22"/>
        <v>6339</v>
      </c>
      <c r="J97" s="201">
        <f t="shared" si="22"/>
        <v>6677</v>
      </c>
      <c r="K97" s="201">
        <f t="shared" si="22"/>
        <v>5765</v>
      </c>
      <c r="L97" s="201">
        <f t="shared" si="22"/>
        <v>5934</v>
      </c>
      <c r="M97" s="274">
        <f t="shared" si="22"/>
        <v>6563.91</v>
      </c>
      <c r="N97" s="201">
        <f t="shared" si="22"/>
        <v>6529</v>
      </c>
      <c r="O97" s="267">
        <f t="shared" si="10"/>
        <v>78732.01000000001</v>
      </c>
    </row>
    <row r="98" spans="1:18" s="190" customFormat="1" ht="13.5">
      <c r="A98" s="268" t="s">
        <v>108</v>
      </c>
      <c r="B98" s="269" t="s">
        <v>105</v>
      </c>
      <c r="C98" s="201">
        <f t="shared" si="11"/>
        <v>9144</v>
      </c>
      <c r="D98" s="201">
        <f aca="true" t="shared" si="23" ref="D98:N98">SUM(D17,D37,D57,D78)</f>
        <v>9343</v>
      </c>
      <c r="E98" s="201">
        <f t="shared" si="23"/>
        <v>9264</v>
      </c>
      <c r="F98" s="201">
        <f t="shared" si="23"/>
        <v>8799</v>
      </c>
      <c r="G98" s="201">
        <f t="shared" si="23"/>
        <v>9276</v>
      </c>
      <c r="H98" s="201">
        <f t="shared" si="23"/>
        <v>9321</v>
      </c>
      <c r="I98" s="201">
        <f t="shared" si="23"/>
        <v>8837</v>
      </c>
      <c r="J98" s="201">
        <f t="shared" si="23"/>
        <v>8894</v>
      </c>
      <c r="K98" s="201">
        <f t="shared" si="23"/>
        <v>8973</v>
      </c>
      <c r="L98" s="201">
        <f t="shared" si="23"/>
        <v>8827</v>
      </c>
      <c r="M98" s="274">
        <f t="shared" si="23"/>
        <v>9067.8</v>
      </c>
      <c r="N98" s="201">
        <f t="shared" si="23"/>
        <v>9366</v>
      </c>
      <c r="O98" s="267">
        <f>MAX(C98:L98,N98)</f>
        <v>9366</v>
      </c>
      <c r="P98" s="193"/>
      <c r="Q98" s="194"/>
      <c r="R98" s="241"/>
    </row>
    <row r="99" spans="1:15" ht="13.5">
      <c r="A99" s="268" t="s">
        <v>109</v>
      </c>
      <c r="B99" s="269" t="s">
        <v>105</v>
      </c>
      <c r="C99" s="201">
        <f t="shared" si="11"/>
        <v>4401</v>
      </c>
      <c r="D99" s="201">
        <f aca="true" t="shared" si="24" ref="D99:N99">SUM(D18,D38,D58,D79)</f>
        <v>4475</v>
      </c>
      <c r="E99" s="201">
        <f t="shared" si="24"/>
        <v>3883</v>
      </c>
      <c r="F99" s="201">
        <f t="shared" si="24"/>
        <v>4317</v>
      </c>
      <c r="G99" s="201">
        <f t="shared" si="24"/>
        <v>4158</v>
      </c>
      <c r="H99" s="201">
        <f t="shared" si="24"/>
        <v>4272</v>
      </c>
      <c r="I99" s="201">
        <f t="shared" si="24"/>
        <v>3739</v>
      </c>
      <c r="J99" s="201">
        <f t="shared" si="24"/>
        <v>3963</v>
      </c>
      <c r="K99" s="201">
        <f t="shared" si="24"/>
        <v>3909</v>
      </c>
      <c r="L99" s="201">
        <f t="shared" si="24"/>
        <v>4029</v>
      </c>
      <c r="M99" s="274">
        <f t="shared" si="24"/>
        <v>4114.6</v>
      </c>
      <c r="N99" s="201">
        <f t="shared" si="24"/>
        <v>4046</v>
      </c>
      <c r="O99" s="267">
        <f>MIN(C99:L99,N99)</f>
        <v>3739</v>
      </c>
    </row>
    <row r="100" spans="1:15" ht="13.5">
      <c r="A100" s="268" t="s">
        <v>110</v>
      </c>
      <c r="B100" s="269" t="s">
        <v>103</v>
      </c>
      <c r="C100" s="246">
        <f>C85/C94</f>
        <v>4.203256750779472</v>
      </c>
      <c r="D100" s="246">
        <f aca="true" t="shared" si="25" ref="D100:O100">D85/D94</f>
        <v>4.190086306608385</v>
      </c>
      <c r="E100" s="246">
        <f t="shared" si="25"/>
        <v>4.025652665926999</v>
      </c>
      <c r="F100" s="246">
        <f t="shared" si="25"/>
        <v>4.37827466512921</v>
      </c>
      <c r="G100" s="246">
        <f t="shared" si="25"/>
        <v>4.167101034618358</v>
      </c>
      <c r="H100" s="246">
        <f t="shared" si="25"/>
        <v>4.213289894212404</v>
      </c>
      <c r="I100" s="246">
        <f t="shared" si="25"/>
        <v>4.170635991639938</v>
      </c>
      <c r="J100" s="246">
        <f t="shared" si="25"/>
        <v>4.211262126821953</v>
      </c>
      <c r="K100" s="246">
        <f t="shared" si="25"/>
        <v>4.224646458372155</v>
      </c>
      <c r="L100" s="246">
        <f t="shared" si="25"/>
        <v>4.162018193789953</v>
      </c>
      <c r="M100" s="246">
        <f t="shared" si="25"/>
        <v>4.235426384557895</v>
      </c>
      <c r="N100" s="246">
        <f t="shared" si="25"/>
        <v>4.181727613588891</v>
      </c>
      <c r="O100" s="246">
        <f t="shared" si="25"/>
        <v>4.194230298715541</v>
      </c>
    </row>
    <row r="101" spans="1:15" ht="13.5">
      <c r="A101" s="262" t="s">
        <v>150</v>
      </c>
      <c r="B101" s="263" t="s">
        <v>102</v>
      </c>
      <c r="C101" s="264">
        <v>1019</v>
      </c>
      <c r="D101" s="264">
        <v>1179</v>
      </c>
      <c r="E101" s="264">
        <v>1218</v>
      </c>
      <c r="F101" s="264">
        <v>1149</v>
      </c>
      <c r="G101" s="264">
        <v>1488</v>
      </c>
      <c r="H101" s="264">
        <v>864</v>
      </c>
      <c r="I101" s="264">
        <v>1519</v>
      </c>
      <c r="J101" s="264">
        <v>1080</v>
      </c>
      <c r="K101" s="264">
        <v>983</v>
      </c>
      <c r="L101" s="264">
        <v>1303</v>
      </c>
      <c r="M101" s="264">
        <v>1094</v>
      </c>
      <c r="N101" s="264">
        <v>1265</v>
      </c>
      <c r="O101" s="265">
        <f>SUM(C101:N101)</f>
        <v>14161</v>
      </c>
    </row>
    <row r="102" spans="1:15" ht="13.5">
      <c r="A102" s="262" t="s">
        <v>151</v>
      </c>
      <c r="B102" s="263" t="s">
        <v>102</v>
      </c>
      <c r="C102" s="264">
        <v>1053</v>
      </c>
      <c r="D102" s="264">
        <v>1032</v>
      </c>
      <c r="E102" s="264">
        <v>1149</v>
      </c>
      <c r="F102" s="264">
        <v>1028</v>
      </c>
      <c r="G102" s="264">
        <v>1312</v>
      </c>
      <c r="H102" s="264">
        <v>1017</v>
      </c>
      <c r="I102" s="264">
        <v>1290</v>
      </c>
      <c r="J102" s="264">
        <v>1236</v>
      </c>
      <c r="K102" s="264">
        <v>899</v>
      </c>
      <c r="L102" s="264">
        <v>1141</v>
      </c>
      <c r="M102" s="264">
        <v>1136</v>
      </c>
      <c r="N102" s="264">
        <v>1146</v>
      </c>
      <c r="O102" s="265">
        <f>SUM(C102:N102)</f>
        <v>13439</v>
      </c>
    </row>
    <row r="103" spans="1:15" ht="12">
      <c r="A103" s="351" t="s">
        <v>162</v>
      </c>
      <c r="B103" s="180" t="s">
        <v>103</v>
      </c>
      <c r="C103" s="246">
        <f>C86/C95</f>
        <v>847.3837027211259</v>
      </c>
      <c r="D103" s="246">
        <f aca="true" t="shared" si="26" ref="D103:N103">D86/D95</f>
        <v>829.9051135227927</v>
      </c>
      <c r="E103" s="246">
        <f t="shared" si="26"/>
        <v>881.5538753079401</v>
      </c>
      <c r="F103" s="246">
        <f t="shared" si="26"/>
        <v>774.9864938857455</v>
      </c>
      <c r="G103" s="246">
        <f t="shared" si="26"/>
        <v>1768.2842397776897</v>
      </c>
      <c r="H103" s="246">
        <f t="shared" si="26"/>
        <v>801.6295186364488</v>
      </c>
      <c r="I103" s="246">
        <f t="shared" si="26"/>
        <v>960.4811979283945</v>
      </c>
      <c r="J103" s="246">
        <f t="shared" si="26"/>
        <v>1278.1677495569993</v>
      </c>
      <c r="K103" s="246">
        <f t="shared" si="26"/>
        <v>3297.216694772344</v>
      </c>
      <c r="L103" s="246">
        <f t="shared" si="26"/>
        <v>820.3883303765031</v>
      </c>
      <c r="M103" s="246">
        <f t="shared" si="26"/>
        <v>1018.3915001420282</v>
      </c>
      <c r="N103" s="246">
        <f t="shared" si="26"/>
        <v>627.0060337892196</v>
      </c>
      <c r="O103" s="246">
        <f>O86/O95</f>
        <v>949.0904880912727</v>
      </c>
    </row>
    <row r="104" spans="1:15" ht="12">
      <c r="A104" s="180" t="s">
        <v>165</v>
      </c>
      <c r="C104" s="360">
        <f>(C85*100)/(C98*24*31)</f>
        <v>70.57740724277745</v>
      </c>
      <c r="D104" s="360">
        <f>(D85*100)/(D98*24*28)</f>
        <v>70.06165170767012</v>
      </c>
      <c r="E104" s="360">
        <f>(E85*100)/(E98*24*31)</f>
        <v>69.8219579317325</v>
      </c>
      <c r="F104" s="360">
        <f>(F85*100)/(F98*24*30)</f>
        <v>70.00285701658017</v>
      </c>
      <c r="G104" s="360">
        <f aca="true" t="shared" si="27" ref="G104:N104">(G85*100)/(G98*24*31)</f>
        <v>66.79377234347396</v>
      </c>
      <c r="H104" s="360">
        <f t="shared" si="27"/>
        <v>63.77782622889925</v>
      </c>
      <c r="I104" s="360">
        <f t="shared" si="27"/>
        <v>66.98496120295775</v>
      </c>
      <c r="J104" s="360">
        <f t="shared" si="27"/>
        <v>67.8962167318308</v>
      </c>
      <c r="K104" s="360">
        <f>(K85*100)/(K98*24*30)</f>
        <v>63.16410651708211</v>
      </c>
      <c r="L104" s="360">
        <f t="shared" si="27"/>
        <v>66.3156541939382</v>
      </c>
      <c r="M104" s="360">
        <f>(M85*100)/(M98*24*30)</f>
        <v>70.48326986087524</v>
      </c>
      <c r="N104" s="360">
        <f t="shared" si="27"/>
        <v>69.81416137987091</v>
      </c>
      <c r="O104" s="360">
        <f>(O85*100)/(O98*8760)</f>
        <v>66.15725196645401</v>
      </c>
    </row>
    <row r="105" spans="3:15" ht="12">
      <c r="C105" s="361">
        <f>C104/100</f>
        <v>0.7057740724277746</v>
      </c>
      <c r="D105" s="361">
        <f aca="true" t="shared" si="28" ref="D105:O105">D104/100</f>
        <v>0.7006165170767013</v>
      </c>
      <c r="E105" s="361">
        <f t="shared" si="28"/>
        <v>0.698219579317325</v>
      </c>
      <c r="F105" s="361">
        <f t="shared" si="28"/>
        <v>0.7000285701658017</v>
      </c>
      <c r="G105" s="361">
        <f t="shared" si="28"/>
        <v>0.6679377234347396</v>
      </c>
      <c r="H105" s="361">
        <f t="shared" si="28"/>
        <v>0.6377782622889925</v>
      </c>
      <c r="I105" s="361">
        <f t="shared" si="28"/>
        <v>0.6698496120295775</v>
      </c>
      <c r="J105" s="361">
        <f t="shared" si="28"/>
        <v>0.678962167318308</v>
      </c>
      <c r="K105" s="361">
        <f t="shared" si="28"/>
        <v>0.6316410651708211</v>
      </c>
      <c r="L105" s="361">
        <f t="shared" si="28"/>
        <v>0.663156541939382</v>
      </c>
      <c r="M105" s="361">
        <f t="shared" si="28"/>
        <v>0.7048326986087524</v>
      </c>
      <c r="N105" s="361">
        <f t="shared" si="28"/>
        <v>0.6981416137987091</v>
      </c>
      <c r="O105" s="361">
        <f t="shared" si="28"/>
        <v>0.6615725196645401</v>
      </c>
    </row>
  </sheetData>
  <sheetProtection/>
  <printOptions/>
  <pageMargins left="0.7" right="0.7" top="0.75" bottom="0.75" header="0.3" footer="0.3"/>
  <pageSetup orientation="portrait" paperSize="9"/>
  <ignoredErrors>
    <ignoredError sqref="O55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O91"/>
  <sheetViews>
    <sheetView zoomScalePageLayoutView="0" workbookViewId="0" topLeftCell="A1">
      <pane ySplit="3" topLeftCell="A70" activePane="bottomLeft" state="frozen"/>
      <selection pane="topLeft" activeCell="A1" sqref="A1"/>
      <selection pane="bottomLeft" activeCell="C12" sqref="C12"/>
    </sheetView>
  </sheetViews>
  <sheetFormatPr defaultColWidth="9.140625" defaultRowHeight="12.75"/>
  <cols>
    <col min="1" max="1" width="28.57421875" style="0" customWidth="1"/>
    <col min="2" max="2" width="9.140625" style="0" customWidth="1"/>
    <col min="3" max="3" width="12.28125" style="0" customWidth="1"/>
    <col min="4" max="4" width="11.8515625" style="0" customWidth="1"/>
    <col min="5" max="5" width="12.140625" style="0" customWidth="1"/>
    <col min="6" max="6" width="10.00390625" style="0" bestFit="1" customWidth="1"/>
    <col min="15" max="15" width="11.00390625" style="0" bestFit="1" customWidth="1"/>
  </cols>
  <sheetData>
    <row r="1" spans="1:15" ht="14.25" thickBot="1">
      <c r="A1" s="294" t="s">
        <v>152</v>
      </c>
      <c r="B1" s="295"/>
      <c r="C1" s="296"/>
      <c r="D1" s="296"/>
      <c r="E1" s="296"/>
      <c r="F1" s="296"/>
      <c r="G1" s="296"/>
      <c r="H1" s="296"/>
      <c r="I1" s="297"/>
      <c r="J1" s="297"/>
      <c r="K1" s="297"/>
      <c r="L1" s="297"/>
      <c r="M1" s="297"/>
      <c r="N1" s="296"/>
      <c r="O1" s="296"/>
    </row>
    <row r="2" spans="1:15" ht="14.25" thickTop="1">
      <c r="A2" s="298"/>
      <c r="B2" s="299"/>
      <c r="C2" s="300"/>
      <c r="D2" s="300"/>
      <c r="E2" s="300"/>
      <c r="F2" s="300"/>
      <c r="G2" s="300"/>
      <c r="H2" s="300"/>
      <c r="I2" s="299"/>
      <c r="J2" s="299"/>
      <c r="K2" s="299"/>
      <c r="L2" s="299"/>
      <c r="M2" s="299"/>
      <c r="N2" s="300"/>
      <c r="O2" s="299"/>
    </row>
    <row r="3" spans="1:15" ht="13.5">
      <c r="A3" s="342" t="s">
        <v>153</v>
      </c>
      <c r="B3" s="343" t="s">
        <v>99</v>
      </c>
      <c r="C3" s="344" t="s">
        <v>0</v>
      </c>
      <c r="D3" s="344" t="s">
        <v>1</v>
      </c>
      <c r="E3" s="344" t="s">
        <v>2</v>
      </c>
      <c r="F3" s="344" t="s">
        <v>3</v>
      </c>
      <c r="G3" s="344" t="s">
        <v>4</v>
      </c>
      <c r="H3" s="344" t="s">
        <v>5</v>
      </c>
      <c r="I3" s="345" t="s">
        <v>6</v>
      </c>
      <c r="J3" s="345" t="s">
        <v>7</v>
      </c>
      <c r="K3" s="345" t="s">
        <v>8</v>
      </c>
      <c r="L3" s="345" t="s">
        <v>9</v>
      </c>
      <c r="M3" s="345" t="s">
        <v>10</v>
      </c>
      <c r="N3" s="344" t="s">
        <v>11</v>
      </c>
      <c r="O3" s="345" t="s">
        <v>12</v>
      </c>
    </row>
    <row r="4" spans="1:15" ht="13.5">
      <c r="A4" s="301" t="s">
        <v>142</v>
      </c>
      <c r="B4" s="302" t="s">
        <v>100</v>
      </c>
      <c r="C4" s="303">
        <v>4380716</v>
      </c>
      <c r="D4" s="303">
        <v>4072188</v>
      </c>
      <c r="E4" s="303">
        <v>4262549</v>
      </c>
      <c r="F4" s="303"/>
      <c r="G4" s="303"/>
      <c r="H4" s="303"/>
      <c r="I4" s="304"/>
      <c r="J4" s="303"/>
      <c r="K4" s="303"/>
      <c r="L4" s="303"/>
      <c r="M4" s="303"/>
      <c r="N4" s="303"/>
      <c r="O4" s="303"/>
    </row>
    <row r="5" spans="1:15" ht="13.5">
      <c r="A5" s="301" t="s">
        <v>143</v>
      </c>
      <c r="B5" s="302" t="s">
        <v>100</v>
      </c>
      <c r="C5" s="303">
        <v>4182056</v>
      </c>
      <c r="D5" s="303">
        <v>3885636</v>
      </c>
      <c r="E5" s="303">
        <v>4100653</v>
      </c>
      <c r="F5" s="303"/>
      <c r="G5" s="303"/>
      <c r="H5" s="303"/>
      <c r="I5" s="304"/>
      <c r="J5" s="303"/>
      <c r="K5" s="303"/>
      <c r="L5" s="303"/>
      <c r="M5" s="303"/>
      <c r="N5" s="303"/>
      <c r="O5" s="303"/>
    </row>
    <row r="6" spans="1:15" ht="13.5">
      <c r="A6" s="301" t="s">
        <v>144</v>
      </c>
      <c r="B6" s="302" t="s">
        <v>100</v>
      </c>
      <c r="C6" s="303">
        <f>C4-C5</f>
        <v>198660</v>
      </c>
      <c r="D6" s="303">
        <v>186552</v>
      </c>
      <c r="E6" s="303">
        <v>161896</v>
      </c>
      <c r="F6" s="303"/>
      <c r="G6" s="303"/>
      <c r="H6" s="303"/>
      <c r="I6" s="304"/>
      <c r="J6" s="303"/>
      <c r="K6" s="303"/>
      <c r="L6" s="303"/>
      <c r="M6" s="303"/>
      <c r="N6" s="303"/>
      <c r="O6" s="303"/>
    </row>
    <row r="7" spans="1:15" ht="13.5">
      <c r="A7" s="301" t="s">
        <v>145</v>
      </c>
      <c r="B7" s="302" t="s">
        <v>100</v>
      </c>
      <c r="C7" s="303">
        <v>98382</v>
      </c>
      <c r="D7" s="303">
        <f>D4-D8</f>
        <v>94059</v>
      </c>
      <c r="E7" s="303">
        <f>E4-E8</f>
        <v>115480</v>
      </c>
      <c r="F7" s="303"/>
      <c r="G7" s="303"/>
      <c r="H7" s="303"/>
      <c r="I7" s="303"/>
      <c r="J7" s="303"/>
      <c r="K7" s="303"/>
      <c r="L7" s="303"/>
      <c r="M7" s="303"/>
      <c r="N7" s="303"/>
      <c r="O7" s="303"/>
    </row>
    <row r="8" spans="1:15" ht="13.5">
      <c r="A8" s="301" t="s">
        <v>146</v>
      </c>
      <c r="B8" s="302" t="s">
        <v>100</v>
      </c>
      <c r="C8" s="303">
        <f>C4-C7</f>
        <v>4282334</v>
      </c>
      <c r="D8" s="303">
        <v>3978129</v>
      </c>
      <c r="E8" s="303">
        <v>4147069</v>
      </c>
      <c r="F8" s="305"/>
      <c r="G8" s="305"/>
      <c r="H8" s="305"/>
      <c r="I8" s="306"/>
      <c r="J8" s="305"/>
      <c r="K8" s="305"/>
      <c r="L8" s="305"/>
      <c r="M8" s="303"/>
      <c r="N8" s="303"/>
      <c r="O8" s="303"/>
    </row>
    <row r="9" spans="1:15" ht="13.5">
      <c r="A9" s="301" t="s">
        <v>147</v>
      </c>
      <c r="B9" s="302" t="s">
        <v>100</v>
      </c>
      <c r="C9" s="303">
        <f>C8-C10</f>
        <v>378031</v>
      </c>
      <c r="D9" s="303">
        <f>D8-D10</f>
        <v>392134</v>
      </c>
      <c r="E9" s="303">
        <v>0</v>
      </c>
      <c r="F9" s="305"/>
      <c r="G9" s="305"/>
      <c r="H9" s="305"/>
      <c r="I9" s="306"/>
      <c r="J9" s="305"/>
      <c r="K9" s="305"/>
      <c r="L9" s="305"/>
      <c r="M9" s="305"/>
      <c r="N9" s="303"/>
      <c r="O9" s="303"/>
    </row>
    <row r="10" spans="1:15" ht="13.5">
      <c r="A10" s="301" t="s">
        <v>107</v>
      </c>
      <c r="B10" s="302" t="s">
        <v>100</v>
      </c>
      <c r="C10" s="303">
        <v>3904303</v>
      </c>
      <c r="D10" s="303">
        <v>3585995</v>
      </c>
      <c r="E10" s="303">
        <v>0</v>
      </c>
      <c r="F10" s="305"/>
      <c r="G10" s="305"/>
      <c r="H10" s="305"/>
      <c r="I10" s="306"/>
      <c r="J10" s="305"/>
      <c r="K10" s="305"/>
      <c r="L10" s="305"/>
      <c r="M10" s="303"/>
      <c r="N10" s="303"/>
      <c r="O10" s="303"/>
    </row>
    <row r="11" spans="1:15" ht="13.5">
      <c r="A11" s="328" t="s">
        <v>97</v>
      </c>
      <c r="B11" s="329" t="s">
        <v>105</v>
      </c>
      <c r="C11" s="330">
        <v>12591</v>
      </c>
      <c r="D11" s="330">
        <v>12591</v>
      </c>
      <c r="E11" s="330">
        <v>12591</v>
      </c>
      <c r="F11" s="330"/>
      <c r="G11" s="330"/>
      <c r="H11" s="330"/>
      <c r="I11" s="330"/>
      <c r="J11" s="330"/>
      <c r="K11" s="330"/>
      <c r="L11" s="330"/>
      <c r="M11" s="330"/>
      <c r="N11" s="330"/>
      <c r="O11" s="330"/>
    </row>
    <row r="12" spans="1:15" ht="13.5">
      <c r="A12" s="328" t="s">
        <v>98</v>
      </c>
      <c r="B12" s="329" t="s">
        <v>105</v>
      </c>
      <c r="C12" s="330">
        <v>12027</v>
      </c>
      <c r="D12" s="330">
        <v>12027</v>
      </c>
      <c r="E12" s="330">
        <v>12027</v>
      </c>
      <c r="F12" s="330"/>
      <c r="G12" s="330"/>
      <c r="H12" s="330"/>
      <c r="I12" s="330"/>
      <c r="J12" s="330"/>
      <c r="K12" s="330"/>
      <c r="L12" s="330"/>
      <c r="M12" s="330"/>
      <c r="N12" s="330"/>
      <c r="O12" s="330"/>
    </row>
    <row r="13" spans="1:15" ht="13.5">
      <c r="A13" s="328" t="s">
        <v>15</v>
      </c>
      <c r="B13" s="329" t="s">
        <v>101</v>
      </c>
      <c r="C13" s="330">
        <v>1039556</v>
      </c>
      <c r="D13" s="330">
        <v>967366</v>
      </c>
      <c r="E13" s="330">
        <v>1003178</v>
      </c>
      <c r="F13" s="330"/>
      <c r="G13" s="330"/>
      <c r="H13" s="330"/>
      <c r="I13" s="331"/>
      <c r="J13" s="330"/>
      <c r="K13" s="330"/>
      <c r="L13" s="330"/>
      <c r="M13" s="330"/>
      <c r="N13" s="330"/>
      <c r="O13" s="330"/>
    </row>
    <row r="14" spans="1:15" ht="13.5">
      <c r="A14" s="328" t="s">
        <v>84</v>
      </c>
      <c r="B14" s="329" t="s">
        <v>101</v>
      </c>
      <c r="C14" s="330">
        <v>5977</v>
      </c>
      <c r="D14" s="330">
        <v>3535</v>
      </c>
      <c r="E14" s="330">
        <v>5557</v>
      </c>
      <c r="F14" s="330"/>
      <c r="G14" s="330"/>
      <c r="H14" s="330"/>
      <c r="I14" s="331"/>
      <c r="J14" s="330"/>
      <c r="K14" s="330"/>
      <c r="L14" s="330"/>
      <c r="M14" s="330"/>
      <c r="N14" s="330"/>
      <c r="O14" s="330"/>
    </row>
    <row r="15" spans="1:15" ht="13.5">
      <c r="A15" s="328" t="s">
        <v>83</v>
      </c>
      <c r="B15" s="329" t="s">
        <v>102</v>
      </c>
      <c r="C15" s="330">
        <v>14980</v>
      </c>
      <c r="D15" s="330">
        <v>14827</v>
      </c>
      <c r="E15" s="330">
        <v>14788</v>
      </c>
      <c r="F15" s="330"/>
      <c r="G15" s="330"/>
      <c r="H15" s="330"/>
      <c r="I15" s="331"/>
      <c r="J15" s="330"/>
      <c r="K15" s="330"/>
      <c r="L15" s="330"/>
      <c r="M15" s="330"/>
      <c r="N15" s="330"/>
      <c r="O15" s="330"/>
    </row>
    <row r="16" spans="1:15" ht="13.5">
      <c r="A16" s="328" t="s">
        <v>16</v>
      </c>
      <c r="B16" s="329" t="s">
        <v>104</v>
      </c>
      <c r="C16" s="330">
        <v>3380</v>
      </c>
      <c r="D16" s="330">
        <v>3597</v>
      </c>
      <c r="E16" s="330">
        <v>3353</v>
      </c>
      <c r="F16" s="330"/>
      <c r="G16" s="330"/>
      <c r="H16" s="330"/>
      <c r="I16" s="331"/>
      <c r="J16" s="330"/>
      <c r="K16" s="330"/>
      <c r="L16" s="330"/>
      <c r="M16" s="330"/>
      <c r="N16" s="330"/>
      <c r="O16" s="330"/>
    </row>
    <row r="17" spans="1:15" ht="13.5">
      <c r="A17" s="328" t="s">
        <v>108</v>
      </c>
      <c r="B17" s="329" t="s">
        <v>105</v>
      </c>
      <c r="C17" s="330">
        <v>7662</v>
      </c>
      <c r="D17" s="330">
        <v>8180</v>
      </c>
      <c r="E17" s="330">
        <v>8012</v>
      </c>
      <c r="F17" s="330"/>
      <c r="G17" s="330"/>
      <c r="H17" s="330"/>
      <c r="I17" s="331"/>
      <c r="J17" s="330"/>
      <c r="K17" s="330"/>
      <c r="L17" s="330"/>
      <c r="M17" s="330"/>
      <c r="N17" s="330"/>
      <c r="O17" s="330"/>
    </row>
    <row r="18" spans="1:15" ht="13.5">
      <c r="A18" s="328" t="s">
        <v>109</v>
      </c>
      <c r="B18" s="329" t="s">
        <v>105</v>
      </c>
      <c r="C18" s="330">
        <v>3886</v>
      </c>
      <c r="D18" s="330">
        <v>4640</v>
      </c>
      <c r="E18" s="330">
        <v>1837</v>
      </c>
      <c r="F18" s="330"/>
      <c r="G18" s="330"/>
      <c r="H18" s="330"/>
      <c r="I18" s="331"/>
      <c r="J18" s="330"/>
      <c r="K18" s="330"/>
      <c r="L18" s="330"/>
      <c r="M18" s="330"/>
      <c r="N18" s="330"/>
      <c r="O18" s="330"/>
    </row>
    <row r="19" spans="1:15" ht="13.5">
      <c r="A19" s="328" t="s">
        <v>110</v>
      </c>
      <c r="B19" s="329" t="s">
        <v>103</v>
      </c>
      <c r="C19" s="349">
        <v>4.02</v>
      </c>
      <c r="D19" s="349">
        <v>4.02</v>
      </c>
      <c r="E19" s="349">
        <v>4.09</v>
      </c>
      <c r="F19" s="332"/>
      <c r="G19" s="332"/>
      <c r="H19" s="332"/>
      <c r="I19" s="333"/>
      <c r="J19" s="332"/>
      <c r="K19" s="332"/>
      <c r="L19" s="332"/>
      <c r="M19" s="332"/>
      <c r="N19" s="332"/>
      <c r="O19" s="333"/>
    </row>
    <row r="20" spans="1:15" ht="13.5">
      <c r="A20" s="310" t="s">
        <v>154</v>
      </c>
      <c r="B20" s="311" t="s">
        <v>100</v>
      </c>
      <c r="C20" s="350">
        <v>23875</v>
      </c>
      <c r="D20" s="350">
        <v>24293</v>
      </c>
      <c r="E20" s="350">
        <v>22882</v>
      </c>
      <c r="F20" s="312"/>
      <c r="G20" s="312"/>
      <c r="H20" s="312"/>
      <c r="I20" s="312"/>
      <c r="J20" s="312"/>
      <c r="K20" s="312"/>
      <c r="L20" s="312"/>
      <c r="M20" s="312"/>
      <c r="N20" s="312"/>
      <c r="O20" s="312"/>
    </row>
    <row r="21" spans="1:15" ht="13.5">
      <c r="A21" s="310" t="s">
        <v>155</v>
      </c>
      <c r="B21" s="311" t="s">
        <v>100</v>
      </c>
      <c r="C21" s="350">
        <v>11007</v>
      </c>
      <c r="D21" s="350">
        <v>7519</v>
      </c>
      <c r="E21" s="350">
        <v>8683</v>
      </c>
      <c r="F21" s="312"/>
      <c r="G21" s="312"/>
      <c r="H21" s="312"/>
      <c r="I21" s="312"/>
      <c r="J21" s="312"/>
      <c r="K21" s="312"/>
      <c r="L21" s="312"/>
      <c r="M21" s="312"/>
      <c r="N21" s="312"/>
      <c r="O21" s="312"/>
    </row>
    <row r="22" spans="1:15" ht="13.5">
      <c r="A22" s="310" t="s">
        <v>156</v>
      </c>
      <c r="B22" s="311" t="s">
        <v>100</v>
      </c>
      <c r="C22" s="350">
        <v>555</v>
      </c>
      <c r="D22" s="350">
        <v>226</v>
      </c>
      <c r="E22" s="350">
        <v>2161</v>
      </c>
      <c r="F22" s="312"/>
      <c r="G22" s="312"/>
      <c r="H22" s="312"/>
      <c r="I22" s="312"/>
      <c r="J22" s="312"/>
      <c r="K22" s="312"/>
      <c r="L22" s="312"/>
      <c r="M22" s="312"/>
      <c r="N22" s="312"/>
      <c r="O22" s="312"/>
    </row>
    <row r="23" spans="1:15" ht="13.5">
      <c r="A23" s="334" t="s">
        <v>157</v>
      </c>
      <c r="B23" s="335" t="s">
        <v>99</v>
      </c>
      <c r="C23" s="336" t="s">
        <v>0</v>
      </c>
      <c r="D23" s="336" t="s">
        <v>1</v>
      </c>
      <c r="E23" s="336" t="s">
        <v>2</v>
      </c>
      <c r="F23" s="336" t="s">
        <v>3</v>
      </c>
      <c r="G23" s="336" t="s">
        <v>4</v>
      </c>
      <c r="H23" s="336" t="s">
        <v>5</v>
      </c>
      <c r="I23" s="337" t="s">
        <v>6</v>
      </c>
      <c r="J23" s="337" t="s">
        <v>7</v>
      </c>
      <c r="K23" s="337" t="s">
        <v>8</v>
      </c>
      <c r="L23" s="337" t="s">
        <v>9</v>
      </c>
      <c r="M23" s="337" t="s">
        <v>10</v>
      </c>
      <c r="N23" s="336" t="s">
        <v>11</v>
      </c>
      <c r="O23" s="337" t="s">
        <v>12</v>
      </c>
    </row>
    <row r="24" spans="1:15" ht="13.5">
      <c r="A24" s="313" t="s">
        <v>148</v>
      </c>
      <c r="B24" s="314" t="s">
        <v>100</v>
      </c>
      <c r="C24" s="315">
        <v>420181</v>
      </c>
      <c r="D24" s="315">
        <v>389587</v>
      </c>
      <c r="E24" s="315">
        <v>417901</v>
      </c>
      <c r="F24" s="315"/>
      <c r="G24" s="315"/>
      <c r="H24" s="315"/>
      <c r="I24" s="315"/>
      <c r="J24" s="315"/>
      <c r="K24" s="315"/>
      <c r="L24" s="315"/>
      <c r="M24" s="315"/>
      <c r="N24" s="315"/>
      <c r="O24" s="315"/>
    </row>
    <row r="25" spans="1:15" ht="13.5">
      <c r="A25" s="313" t="s">
        <v>143</v>
      </c>
      <c r="B25" s="314" t="s">
        <v>100</v>
      </c>
      <c r="C25" s="315">
        <v>353066</v>
      </c>
      <c r="D25" s="315">
        <v>322886</v>
      </c>
      <c r="E25" s="315">
        <v>358066</v>
      </c>
      <c r="F25" s="315"/>
      <c r="G25" s="315"/>
      <c r="H25" s="315"/>
      <c r="I25" s="315"/>
      <c r="J25" s="315"/>
      <c r="K25" s="315"/>
      <c r="L25" s="315"/>
      <c r="M25" s="315"/>
      <c r="N25" s="315"/>
      <c r="O25" s="315"/>
    </row>
    <row r="26" spans="1:15" ht="13.5">
      <c r="A26" s="313" t="s">
        <v>158</v>
      </c>
      <c r="B26" s="314" t="s">
        <v>100</v>
      </c>
      <c r="C26" s="315">
        <v>67115</v>
      </c>
      <c r="D26" s="315">
        <v>66701</v>
      </c>
      <c r="E26" s="315">
        <v>59835</v>
      </c>
      <c r="F26" s="315"/>
      <c r="G26" s="315"/>
      <c r="H26" s="315"/>
      <c r="I26" s="315"/>
      <c r="J26" s="315"/>
      <c r="K26" s="315"/>
      <c r="L26" s="315"/>
      <c r="M26" s="315"/>
      <c r="N26" s="315"/>
      <c r="O26" s="315"/>
    </row>
    <row r="27" spans="1:15" ht="13.5">
      <c r="A27" s="313" t="s">
        <v>145</v>
      </c>
      <c r="B27" s="314" t="s">
        <v>100</v>
      </c>
      <c r="C27" s="315">
        <v>8349</v>
      </c>
      <c r="D27" s="315">
        <f>D24-D28</f>
        <v>7333</v>
      </c>
      <c r="E27" s="315">
        <f>E24-E28</f>
        <v>9132</v>
      </c>
      <c r="F27" s="315"/>
      <c r="G27" s="315"/>
      <c r="H27" s="315"/>
      <c r="I27" s="315"/>
      <c r="J27" s="315"/>
      <c r="K27" s="315"/>
      <c r="L27" s="315"/>
      <c r="M27" s="315"/>
      <c r="N27" s="315"/>
      <c r="O27" s="315"/>
    </row>
    <row r="28" spans="1:15" ht="13.5">
      <c r="A28" s="313" t="s">
        <v>149</v>
      </c>
      <c r="B28" s="314" t="s">
        <v>100</v>
      </c>
      <c r="C28" s="315">
        <f>C24-C27</f>
        <v>411832</v>
      </c>
      <c r="D28" s="315">
        <v>382254</v>
      </c>
      <c r="E28" s="315">
        <v>408769</v>
      </c>
      <c r="F28" s="315"/>
      <c r="G28" s="315"/>
      <c r="H28" s="315"/>
      <c r="I28" s="315"/>
      <c r="J28" s="315"/>
      <c r="K28" s="315"/>
      <c r="L28" s="315"/>
      <c r="M28" s="315"/>
      <c r="N28" s="315"/>
      <c r="O28" s="315"/>
    </row>
    <row r="29" spans="1:15" ht="13.5">
      <c r="A29" s="313" t="s">
        <v>125</v>
      </c>
      <c r="B29" s="314" t="s">
        <v>100</v>
      </c>
      <c r="C29" s="315">
        <f>C28-C30</f>
        <v>96703</v>
      </c>
      <c r="D29" s="315">
        <f>D28-D30</f>
        <v>-9339</v>
      </c>
      <c r="E29" s="315">
        <v>0</v>
      </c>
      <c r="F29" s="315"/>
      <c r="G29" s="315"/>
      <c r="H29" s="315"/>
      <c r="I29" s="315"/>
      <c r="J29" s="315"/>
      <c r="K29" s="315"/>
      <c r="L29" s="315"/>
      <c r="M29" s="315"/>
      <c r="N29" s="315"/>
      <c r="O29" s="315"/>
    </row>
    <row r="30" spans="1:15" ht="13.5">
      <c r="A30" s="313" t="s">
        <v>107</v>
      </c>
      <c r="B30" s="314" t="s">
        <v>100</v>
      </c>
      <c r="C30" s="315">
        <v>315129</v>
      </c>
      <c r="D30" s="315">
        <v>391593</v>
      </c>
      <c r="E30" s="315">
        <v>0</v>
      </c>
      <c r="F30" s="315"/>
      <c r="G30" s="315"/>
      <c r="H30" s="315"/>
      <c r="I30" s="315"/>
      <c r="J30" s="315"/>
      <c r="K30" s="315"/>
      <c r="L30" s="315"/>
      <c r="M30" s="315"/>
      <c r="N30" s="315"/>
      <c r="O30" s="315"/>
    </row>
    <row r="31" spans="1:15" ht="13.5">
      <c r="A31" s="316" t="s">
        <v>97</v>
      </c>
      <c r="B31" s="317" t="s">
        <v>105</v>
      </c>
      <c r="C31" s="318">
        <v>2280</v>
      </c>
      <c r="D31" s="318">
        <v>2280</v>
      </c>
      <c r="E31" s="318">
        <v>2280</v>
      </c>
      <c r="F31" s="327"/>
      <c r="G31" s="318"/>
      <c r="H31" s="318"/>
      <c r="I31" s="318"/>
      <c r="J31" s="318"/>
      <c r="K31" s="318"/>
      <c r="L31" s="318"/>
      <c r="M31" s="318"/>
      <c r="N31" s="318"/>
      <c r="O31" s="318"/>
    </row>
    <row r="32" spans="1:15" ht="13.5">
      <c r="A32" s="316" t="s">
        <v>98</v>
      </c>
      <c r="B32" s="317" t="s">
        <v>105</v>
      </c>
      <c r="C32" s="318">
        <v>2198</v>
      </c>
      <c r="D32" s="318">
        <v>2198</v>
      </c>
      <c r="E32" s="318">
        <v>2198</v>
      </c>
      <c r="F32" s="318"/>
      <c r="G32" s="318"/>
      <c r="H32" s="318"/>
      <c r="I32" s="318"/>
      <c r="J32" s="318"/>
      <c r="K32" s="318"/>
      <c r="L32" s="318"/>
      <c r="M32" s="318"/>
      <c r="N32" s="318"/>
      <c r="O32" s="318"/>
    </row>
    <row r="33" spans="1:15" ht="13.5">
      <c r="A33" s="316" t="s">
        <v>15</v>
      </c>
      <c r="B33" s="317" t="s">
        <v>101</v>
      </c>
      <c r="C33" s="318">
        <v>92346</v>
      </c>
      <c r="D33" s="318">
        <v>84945</v>
      </c>
      <c r="E33" s="318">
        <v>93253</v>
      </c>
      <c r="F33" s="318"/>
      <c r="G33" s="318"/>
      <c r="H33" s="318"/>
      <c r="I33" s="318"/>
      <c r="J33" s="318"/>
      <c r="K33" s="318"/>
      <c r="L33" s="318"/>
      <c r="M33" s="318"/>
      <c r="N33" s="318"/>
      <c r="O33" s="318"/>
    </row>
    <row r="34" spans="1:15" ht="13.5">
      <c r="A34" s="316" t="s">
        <v>84</v>
      </c>
      <c r="B34" s="317" t="s">
        <v>101</v>
      </c>
      <c r="C34" s="318">
        <v>303</v>
      </c>
      <c r="D34" s="318">
        <v>438</v>
      </c>
      <c r="E34" s="318">
        <v>553</v>
      </c>
      <c r="F34" s="318"/>
      <c r="G34" s="318"/>
      <c r="H34" s="318"/>
      <c r="I34" s="318"/>
      <c r="J34" s="318"/>
      <c r="K34" s="318"/>
      <c r="L34" s="318"/>
      <c r="M34" s="318"/>
      <c r="N34" s="318"/>
      <c r="O34" s="318"/>
    </row>
    <row r="35" spans="1:15" ht="13.5">
      <c r="A35" s="316" t="s">
        <v>83</v>
      </c>
      <c r="B35" s="317" t="s">
        <v>102</v>
      </c>
      <c r="C35" s="318">
        <v>3106</v>
      </c>
      <c r="D35" s="318">
        <v>3130</v>
      </c>
      <c r="E35" s="318">
        <v>3128</v>
      </c>
      <c r="F35" s="318"/>
      <c r="G35" s="318"/>
      <c r="H35" s="318"/>
      <c r="I35" s="318"/>
      <c r="J35" s="318"/>
      <c r="K35" s="318"/>
      <c r="L35" s="318"/>
      <c r="M35" s="318"/>
      <c r="N35" s="318"/>
      <c r="O35" s="318"/>
    </row>
    <row r="36" spans="1:15" ht="13.5">
      <c r="A36" s="316" t="s">
        <v>16</v>
      </c>
      <c r="B36" s="317" t="s">
        <v>104</v>
      </c>
      <c r="C36" s="318">
        <v>1266</v>
      </c>
      <c r="D36" s="318">
        <v>1199</v>
      </c>
      <c r="E36" s="318">
        <v>1229</v>
      </c>
      <c r="F36" s="318"/>
      <c r="G36" s="318"/>
      <c r="H36" s="318"/>
      <c r="I36" s="318"/>
      <c r="J36" s="318"/>
      <c r="K36" s="318"/>
      <c r="L36" s="318"/>
      <c r="M36" s="318"/>
      <c r="N36" s="318"/>
      <c r="O36" s="318"/>
    </row>
    <row r="37" spans="1:15" ht="13.5">
      <c r="A37" s="316" t="s">
        <v>108</v>
      </c>
      <c r="B37" s="317" t="s">
        <v>105</v>
      </c>
      <c r="C37" s="318">
        <v>923</v>
      </c>
      <c r="D37" s="318">
        <v>904</v>
      </c>
      <c r="E37" s="318">
        <v>890</v>
      </c>
      <c r="F37" s="318"/>
      <c r="G37" s="318"/>
      <c r="H37" s="318"/>
      <c r="I37" s="318"/>
      <c r="J37" s="318"/>
      <c r="K37" s="318"/>
      <c r="L37" s="318"/>
      <c r="M37" s="318"/>
      <c r="N37" s="318"/>
      <c r="O37" s="318"/>
    </row>
    <row r="38" spans="1:15" ht="13.5">
      <c r="A38" s="316" t="s">
        <v>109</v>
      </c>
      <c r="B38" s="317" t="s">
        <v>105</v>
      </c>
      <c r="C38" s="318">
        <v>238</v>
      </c>
      <c r="D38" s="318">
        <v>441</v>
      </c>
      <c r="E38" s="318">
        <v>370</v>
      </c>
      <c r="F38" s="318"/>
      <c r="G38" s="318"/>
      <c r="H38" s="318"/>
      <c r="I38" s="318"/>
      <c r="J38" s="318"/>
      <c r="K38" s="318"/>
      <c r="L38" s="318"/>
      <c r="M38" s="318"/>
      <c r="N38" s="318"/>
      <c r="O38" s="318"/>
    </row>
    <row r="39" spans="1:15" ht="13.5">
      <c r="A39" s="316" t="s">
        <v>110</v>
      </c>
      <c r="B39" s="317" t="s">
        <v>103</v>
      </c>
      <c r="C39" s="346">
        <v>3.82</v>
      </c>
      <c r="D39" s="346">
        <v>3.8</v>
      </c>
      <c r="E39" s="346">
        <v>3.84</v>
      </c>
      <c r="F39" s="346"/>
      <c r="G39" s="346"/>
      <c r="H39" s="346"/>
      <c r="I39" s="346"/>
      <c r="J39" s="346"/>
      <c r="K39" s="346"/>
      <c r="L39" s="346"/>
      <c r="M39" s="346"/>
      <c r="N39" s="346"/>
      <c r="O39" s="346"/>
    </row>
    <row r="40" spans="1:15" ht="13.5">
      <c r="A40" s="338" t="s">
        <v>159</v>
      </c>
      <c r="B40" s="339" t="s">
        <v>99</v>
      </c>
      <c r="C40" s="340" t="s">
        <v>0</v>
      </c>
      <c r="D40" s="340" t="s">
        <v>1</v>
      </c>
      <c r="E40" s="340" t="s">
        <v>2</v>
      </c>
      <c r="F40" s="340" t="s">
        <v>3</v>
      </c>
      <c r="G40" s="340" t="s">
        <v>4</v>
      </c>
      <c r="H40" s="340" t="s">
        <v>5</v>
      </c>
      <c r="I40" s="341" t="s">
        <v>6</v>
      </c>
      <c r="J40" s="341" t="s">
        <v>7</v>
      </c>
      <c r="K40" s="341" t="s">
        <v>8</v>
      </c>
      <c r="L40" s="341" t="s">
        <v>9</v>
      </c>
      <c r="M40" s="341" t="s">
        <v>10</v>
      </c>
      <c r="N40" s="340" t="s">
        <v>11</v>
      </c>
      <c r="O40" s="341" t="s">
        <v>12</v>
      </c>
    </row>
    <row r="41" spans="1:15" ht="13.5">
      <c r="A41" s="319" t="s">
        <v>148</v>
      </c>
      <c r="B41" s="320" t="s">
        <v>100</v>
      </c>
      <c r="C41" s="321">
        <v>63835</v>
      </c>
      <c r="D41" s="321">
        <v>83711</v>
      </c>
      <c r="E41" s="321">
        <v>105577</v>
      </c>
      <c r="F41" s="321"/>
      <c r="G41" s="321"/>
      <c r="H41" s="321"/>
      <c r="I41" s="321"/>
      <c r="J41" s="321"/>
      <c r="K41" s="321"/>
      <c r="L41" s="321"/>
      <c r="M41" s="321"/>
      <c r="N41" s="321"/>
      <c r="O41" s="321"/>
    </row>
    <row r="42" spans="1:15" ht="13.5">
      <c r="A42" s="322" t="s">
        <v>143</v>
      </c>
      <c r="B42" s="323" t="s">
        <v>100</v>
      </c>
      <c r="C42" s="321">
        <v>63835</v>
      </c>
      <c r="D42" s="321">
        <v>83711</v>
      </c>
      <c r="E42" s="321">
        <v>105577</v>
      </c>
      <c r="F42" s="321"/>
      <c r="G42" s="321"/>
      <c r="H42" s="321"/>
      <c r="I42" s="321"/>
      <c r="J42" s="321"/>
      <c r="K42" s="321"/>
      <c r="L42" s="321"/>
      <c r="M42" s="321"/>
      <c r="N42" s="321"/>
      <c r="O42" s="321"/>
    </row>
    <row r="43" spans="1:15" ht="13.5">
      <c r="A43" s="322" t="s">
        <v>158</v>
      </c>
      <c r="B43" s="323" t="s">
        <v>100</v>
      </c>
      <c r="C43" s="321">
        <v>0</v>
      </c>
      <c r="D43" s="321">
        <v>0</v>
      </c>
      <c r="E43" s="321">
        <v>0</v>
      </c>
      <c r="F43" s="321"/>
      <c r="G43" s="321"/>
      <c r="H43" s="321"/>
      <c r="I43" s="321"/>
      <c r="J43" s="321"/>
      <c r="K43" s="321"/>
      <c r="L43" s="321"/>
      <c r="M43" s="321"/>
      <c r="N43" s="321"/>
      <c r="O43" s="321"/>
    </row>
    <row r="44" spans="1:15" ht="13.5">
      <c r="A44" s="319" t="s">
        <v>145</v>
      </c>
      <c r="B44" s="320" t="s">
        <v>100</v>
      </c>
      <c r="C44" s="321">
        <v>1710</v>
      </c>
      <c r="D44" s="321">
        <f>D41-D45</f>
        <v>1730</v>
      </c>
      <c r="E44" s="321">
        <f>E41-E45</f>
        <v>2050</v>
      </c>
      <c r="F44" s="321"/>
      <c r="G44" s="321"/>
      <c r="H44" s="321"/>
      <c r="I44" s="321"/>
      <c r="J44" s="321"/>
      <c r="K44" s="321"/>
      <c r="L44" s="321"/>
      <c r="M44" s="321"/>
      <c r="N44" s="321"/>
      <c r="O44" s="321"/>
    </row>
    <row r="45" spans="1:15" ht="13.5">
      <c r="A45" s="319" t="s">
        <v>149</v>
      </c>
      <c r="B45" s="320" t="s">
        <v>100</v>
      </c>
      <c r="C45" s="321">
        <f>C41-C44</f>
        <v>62125</v>
      </c>
      <c r="D45" s="321">
        <v>81981</v>
      </c>
      <c r="E45" s="321">
        <v>103527</v>
      </c>
      <c r="F45" s="321"/>
      <c r="G45" s="321"/>
      <c r="H45" s="321"/>
      <c r="I45" s="321"/>
      <c r="J45" s="321"/>
      <c r="K45" s="321"/>
      <c r="L45" s="321"/>
      <c r="M45" s="321"/>
      <c r="N45" s="321"/>
      <c r="O45" s="321"/>
    </row>
    <row r="46" spans="1:15" ht="13.5">
      <c r="A46" s="319" t="s">
        <v>125</v>
      </c>
      <c r="B46" s="320" t="s">
        <v>100</v>
      </c>
      <c r="C46" s="321">
        <f>C45-C47</f>
        <v>62125</v>
      </c>
      <c r="D46" s="321">
        <f>D45-D47</f>
        <v>-44581</v>
      </c>
      <c r="E46" s="321">
        <v>0</v>
      </c>
      <c r="F46" s="321"/>
      <c r="G46" s="321"/>
      <c r="H46" s="321"/>
      <c r="I46" s="321"/>
      <c r="J46" s="321"/>
      <c r="K46" s="321"/>
      <c r="L46" s="321"/>
      <c r="M46" s="321"/>
      <c r="N46" s="321"/>
      <c r="O46" s="321"/>
    </row>
    <row r="47" spans="1:15" ht="13.5">
      <c r="A47" s="319" t="s">
        <v>107</v>
      </c>
      <c r="B47" s="320" t="s">
        <v>100</v>
      </c>
      <c r="C47" s="321">
        <v>0</v>
      </c>
      <c r="D47" s="321">
        <v>126562</v>
      </c>
      <c r="E47" s="321">
        <v>0</v>
      </c>
      <c r="F47" s="321"/>
      <c r="G47" s="321"/>
      <c r="H47" s="321"/>
      <c r="I47" s="321"/>
      <c r="J47" s="321"/>
      <c r="K47" s="321"/>
      <c r="L47" s="321"/>
      <c r="M47" s="321"/>
      <c r="N47" s="321"/>
      <c r="O47" s="321"/>
    </row>
    <row r="48" spans="1:15" ht="13.5">
      <c r="A48" s="307" t="s">
        <v>97</v>
      </c>
      <c r="B48" s="308" t="s">
        <v>105</v>
      </c>
      <c r="C48" s="309">
        <v>772</v>
      </c>
      <c r="D48" s="309">
        <v>772</v>
      </c>
      <c r="E48" s="309">
        <v>772</v>
      </c>
      <c r="F48" s="309"/>
      <c r="G48" s="309"/>
      <c r="H48" s="309"/>
      <c r="I48" s="309"/>
      <c r="J48" s="309"/>
      <c r="K48" s="309"/>
      <c r="L48" s="309"/>
      <c r="M48" s="309"/>
      <c r="N48" s="309"/>
      <c r="O48" s="309"/>
    </row>
    <row r="49" spans="1:15" ht="13.5">
      <c r="A49" s="307" t="s">
        <v>98</v>
      </c>
      <c r="B49" s="308" t="s">
        <v>105</v>
      </c>
      <c r="C49" s="309">
        <v>744</v>
      </c>
      <c r="D49" s="309">
        <v>744</v>
      </c>
      <c r="E49" s="309">
        <v>744</v>
      </c>
      <c r="F49" s="309"/>
      <c r="G49" s="309"/>
      <c r="H49" s="309"/>
      <c r="I49" s="309"/>
      <c r="J49" s="309"/>
      <c r="K49" s="309"/>
      <c r="L49" s="309"/>
      <c r="M49" s="309"/>
      <c r="N49" s="309"/>
      <c r="O49" s="309"/>
    </row>
    <row r="50" spans="1:15" ht="13.5">
      <c r="A50" s="307" t="s">
        <v>15</v>
      </c>
      <c r="B50" s="308" t="s">
        <v>101</v>
      </c>
      <c r="C50" s="309">
        <v>17538</v>
      </c>
      <c r="D50" s="309">
        <v>22538</v>
      </c>
      <c r="E50" s="309">
        <v>25821</v>
      </c>
      <c r="F50" s="309"/>
      <c r="G50" s="309"/>
      <c r="H50" s="309"/>
      <c r="I50" s="309"/>
      <c r="J50" s="309"/>
      <c r="K50" s="309"/>
      <c r="L50" s="309"/>
      <c r="M50" s="309"/>
      <c r="N50" s="309"/>
      <c r="O50" s="309"/>
    </row>
    <row r="51" spans="1:15" ht="13.5">
      <c r="A51" s="307" t="s">
        <v>84</v>
      </c>
      <c r="B51" s="308" t="s">
        <v>101</v>
      </c>
      <c r="C51" s="309">
        <v>14</v>
      </c>
      <c r="D51" s="309">
        <v>24</v>
      </c>
      <c r="E51" s="309">
        <v>30</v>
      </c>
      <c r="F51" s="309"/>
      <c r="G51" s="309"/>
      <c r="H51" s="309"/>
      <c r="I51" s="309"/>
      <c r="J51" s="309"/>
      <c r="K51" s="309"/>
      <c r="L51" s="309"/>
      <c r="M51" s="309"/>
      <c r="N51" s="309"/>
      <c r="O51" s="309"/>
    </row>
    <row r="52" spans="1:15" ht="13.5">
      <c r="A52" s="307" t="s">
        <v>83</v>
      </c>
      <c r="B52" s="308" t="s">
        <v>102</v>
      </c>
      <c r="C52" s="309">
        <v>0</v>
      </c>
      <c r="D52" s="309">
        <v>677</v>
      </c>
      <c r="E52" s="309">
        <v>725</v>
      </c>
      <c r="F52" s="309"/>
      <c r="G52" s="309"/>
      <c r="H52" s="309"/>
      <c r="I52" s="309"/>
      <c r="J52" s="309"/>
      <c r="K52" s="309"/>
      <c r="L52" s="309"/>
      <c r="M52" s="309"/>
      <c r="N52" s="309"/>
      <c r="O52" s="309"/>
    </row>
    <row r="53" spans="1:15" ht="13.5">
      <c r="A53" s="307" t="s">
        <v>16</v>
      </c>
      <c r="B53" s="308" t="s">
        <v>104</v>
      </c>
      <c r="C53" s="309">
        <v>783</v>
      </c>
      <c r="D53" s="309">
        <v>806</v>
      </c>
      <c r="E53" s="309">
        <v>977</v>
      </c>
      <c r="F53" s="309"/>
      <c r="G53" s="309"/>
      <c r="H53" s="309"/>
      <c r="I53" s="309"/>
      <c r="J53" s="309"/>
      <c r="K53" s="309"/>
      <c r="L53" s="309"/>
      <c r="M53" s="309"/>
      <c r="N53" s="309"/>
      <c r="O53" s="309"/>
    </row>
    <row r="54" spans="1:15" ht="13.5">
      <c r="A54" s="307" t="s">
        <v>108</v>
      </c>
      <c r="B54" s="308" t="s">
        <v>105</v>
      </c>
      <c r="C54" s="309">
        <v>269</v>
      </c>
      <c r="D54" s="309">
        <v>230</v>
      </c>
      <c r="E54" s="309">
        <v>228</v>
      </c>
      <c r="F54" s="309"/>
      <c r="G54" s="309"/>
      <c r="H54" s="309"/>
      <c r="I54" s="309"/>
      <c r="J54" s="309"/>
      <c r="K54" s="309"/>
      <c r="L54" s="309"/>
      <c r="M54" s="309"/>
      <c r="N54" s="309"/>
      <c r="O54" s="309"/>
    </row>
    <row r="55" spans="1:15" ht="13.5">
      <c r="A55" s="307" t="s">
        <v>109</v>
      </c>
      <c r="B55" s="308" t="s">
        <v>105</v>
      </c>
      <c r="C55" s="309">
        <v>124</v>
      </c>
      <c r="D55" s="309">
        <v>109</v>
      </c>
      <c r="E55" s="309">
        <v>129</v>
      </c>
      <c r="F55" s="309"/>
      <c r="G55" s="309"/>
      <c r="H55" s="309"/>
      <c r="I55" s="309"/>
      <c r="J55" s="309"/>
      <c r="K55" s="309"/>
      <c r="L55" s="309"/>
      <c r="M55" s="309"/>
      <c r="N55" s="309"/>
      <c r="O55" s="309"/>
    </row>
    <row r="56" spans="1:15" ht="13.5">
      <c r="A56" s="307" t="s">
        <v>110</v>
      </c>
      <c r="B56" s="308" t="s">
        <v>103</v>
      </c>
      <c r="C56" s="348">
        <v>3.64</v>
      </c>
      <c r="D56" s="348">
        <v>3.71</v>
      </c>
      <c r="E56" s="348">
        <v>4.09</v>
      </c>
      <c r="F56" s="348"/>
      <c r="G56" s="348"/>
      <c r="H56" s="348"/>
      <c r="I56" s="348"/>
      <c r="J56" s="348"/>
      <c r="K56" s="348"/>
      <c r="L56" s="348"/>
      <c r="M56" s="348"/>
      <c r="N56" s="348"/>
      <c r="O56" s="348"/>
    </row>
    <row r="57" spans="1:15" ht="13.5">
      <c r="A57" s="334" t="s">
        <v>160</v>
      </c>
      <c r="B57" s="335" t="s">
        <v>99</v>
      </c>
      <c r="C57" s="336" t="s">
        <v>0</v>
      </c>
      <c r="D57" s="336" t="s">
        <v>1</v>
      </c>
      <c r="E57" s="336" t="s">
        <v>2</v>
      </c>
      <c r="F57" s="336" t="s">
        <v>3</v>
      </c>
      <c r="G57" s="336" t="s">
        <v>4</v>
      </c>
      <c r="H57" s="336" t="s">
        <v>5</v>
      </c>
      <c r="I57" s="337" t="s">
        <v>6</v>
      </c>
      <c r="J57" s="337" t="s">
        <v>7</v>
      </c>
      <c r="K57" s="337" t="s">
        <v>8</v>
      </c>
      <c r="L57" s="337" t="s">
        <v>9</v>
      </c>
      <c r="M57" s="337" t="s">
        <v>10</v>
      </c>
      <c r="N57" s="336" t="s">
        <v>11</v>
      </c>
      <c r="O57" s="337" t="s">
        <v>12</v>
      </c>
    </row>
    <row r="58" spans="1:15" ht="13.5">
      <c r="A58" s="322" t="s">
        <v>148</v>
      </c>
      <c r="B58" s="323" t="s">
        <v>100</v>
      </c>
      <c r="C58" s="324">
        <v>103670</v>
      </c>
      <c r="D58" s="324">
        <v>90063</v>
      </c>
      <c r="E58" s="324">
        <v>100847</v>
      </c>
      <c r="F58" s="324"/>
      <c r="G58" s="324"/>
      <c r="H58" s="324"/>
      <c r="I58" s="324"/>
      <c r="J58" s="324"/>
      <c r="K58" s="324"/>
      <c r="L58" s="324"/>
      <c r="M58" s="324"/>
      <c r="N58" s="324"/>
      <c r="O58" s="325"/>
    </row>
    <row r="59" spans="1:15" ht="13.5">
      <c r="A59" s="322" t="s">
        <v>143</v>
      </c>
      <c r="B59" s="323" t="s">
        <v>100</v>
      </c>
      <c r="C59" s="324">
        <v>103670</v>
      </c>
      <c r="D59" s="324">
        <v>90063</v>
      </c>
      <c r="E59" s="324">
        <v>100847</v>
      </c>
      <c r="F59" s="324"/>
      <c r="G59" s="324"/>
      <c r="H59" s="324"/>
      <c r="I59" s="324"/>
      <c r="J59" s="324"/>
      <c r="K59" s="324"/>
      <c r="L59" s="324"/>
      <c r="M59" s="324"/>
      <c r="N59" s="324"/>
      <c r="O59" s="325"/>
    </row>
    <row r="60" spans="1:15" ht="13.5">
      <c r="A60" s="322" t="s">
        <v>158</v>
      </c>
      <c r="B60" s="323" t="s">
        <v>100</v>
      </c>
      <c r="C60" s="324">
        <v>0</v>
      </c>
      <c r="D60" s="324">
        <v>0</v>
      </c>
      <c r="E60" s="324">
        <v>0</v>
      </c>
      <c r="F60" s="324"/>
      <c r="G60" s="324"/>
      <c r="H60" s="324"/>
      <c r="I60" s="324"/>
      <c r="J60" s="324"/>
      <c r="K60" s="324"/>
      <c r="L60" s="324"/>
      <c r="M60" s="324"/>
      <c r="N60" s="324"/>
      <c r="O60" s="325"/>
    </row>
    <row r="61" spans="1:15" ht="13.5">
      <c r="A61" s="322" t="s">
        <v>145</v>
      </c>
      <c r="B61" s="323" t="s">
        <v>100</v>
      </c>
      <c r="C61" s="324">
        <v>2365</v>
      </c>
      <c r="D61" s="324">
        <f>D58-D62</f>
        <v>2038</v>
      </c>
      <c r="E61" s="324">
        <f>E58-E62</f>
        <v>2225</v>
      </c>
      <c r="F61" s="324"/>
      <c r="G61" s="324"/>
      <c r="H61" s="324"/>
      <c r="I61" s="324"/>
      <c r="J61" s="324"/>
      <c r="K61" s="324"/>
      <c r="L61" s="324"/>
      <c r="M61" s="324"/>
      <c r="N61" s="324"/>
      <c r="O61" s="325"/>
    </row>
    <row r="62" spans="1:15" ht="13.5">
      <c r="A62" s="322" t="s">
        <v>149</v>
      </c>
      <c r="B62" s="323" t="s">
        <v>100</v>
      </c>
      <c r="C62" s="324">
        <f>C58-C61</f>
        <v>101305</v>
      </c>
      <c r="D62" s="324">
        <v>88025</v>
      </c>
      <c r="E62" s="324">
        <v>98622</v>
      </c>
      <c r="F62" s="324"/>
      <c r="G62" s="324"/>
      <c r="H62" s="324"/>
      <c r="I62" s="324"/>
      <c r="J62" s="324"/>
      <c r="K62" s="324"/>
      <c r="L62" s="324"/>
      <c r="M62" s="324"/>
      <c r="N62" s="324"/>
      <c r="O62" s="325"/>
    </row>
    <row r="63" spans="1:15" ht="13.5">
      <c r="A63" s="322" t="s">
        <v>125</v>
      </c>
      <c r="B63" s="323" t="s">
        <v>100</v>
      </c>
      <c r="C63" s="324">
        <f>C62-C64</f>
        <v>15033</v>
      </c>
      <c r="D63" s="324">
        <f>D62-D64</f>
        <v>6765</v>
      </c>
      <c r="E63" s="324">
        <v>0</v>
      </c>
      <c r="F63" s="324"/>
      <c r="G63" s="324"/>
      <c r="H63" s="324"/>
      <c r="I63" s="324"/>
      <c r="J63" s="324"/>
      <c r="K63" s="324"/>
      <c r="L63" s="324"/>
      <c r="M63" s="324"/>
      <c r="N63" s="324"/>
      <c r="O63" s="325"/>
    </row>
    <row r="64" spans="1:15" ht="13.5">
      <c r="A64" s="322" t="s">
        <v>107</v>
      </c>
      <c r="B64" s="323" t="s">
        <v>100</v>
      </c>
      <c r="C64" s="324">
        <v>86272</v>
      </c>
      <c r="D64" s="324">
        <v>81260</v>
      </c>
      <c r="E64" s="324">
        <v>0</v>
      </c>
      <c r="F64" s="324"/>
      <c r="G64" s="324"/>
      <c r="H64" s="324"/>
      <c r="I64" s="324"/>
      <c r="J64" s="324"/>
      <c r="K64" s="324"/>
      <c r="L64" s="324"/>
      <c r="M64" s="324"/>
      <c r="N64" s="324"/>
      <c r="O64" s="325"/>
    </row>
    <row r="65" spans="1:15" ht="13.5">
      <c r="A65" s="316" t="s">
        <v>97</v>
      </c>
      <c r="B65" s="317" t="s">
        <v>105</v>
      </c>
      <c r="C65" s="318">
        <v>372</v>
      </c>
      <c r="D65" s="318">
        <v>372</v>
      </c>
      <c r="E65" s="318">
        <v>372</v>
      </c>
      <c r="F65" s="318"/>
      <c r="G65" s="318"/>
      <c r="H65" s="318"/>
      <c r="I65" s="318"/>
      <c r="J65" s="318"/>
      <c r="K65" s="318"/>
      <c r="L65" s="318"/>
      <c r="M65" s="318"/>
      <c r="N65" s="318"/>
      <c r="O65" s="326"/>
    </row>
    <row r="66" spans="1:15" ht="13.5">
      <c r="A66" s="316" t="s">
        <v>98</v>
      </c>
      <c r="B66" s="317" t="s">
        <v>105</v>
      </c>
      <c r="C66" s="318">
        <v>364</v>
      </c>
      <c r="D66" s="318">
        <v>364</v>
      </c>
      <c r="E66" s="318">
        <v>364</v>
      </c>
      <c r="F66" s="318"/>
      <c r="G66" s="318"/>
      <c r="H66" s="318"/>
      <c r="I66" s="318"/>
      <c r="J66" s="318"/>
      <c r="K66" s="318"/>
      <c r="L66" s="318"/>
      <c r="M66" s="318"/>
      <c r="N66" s="318"/>
      <c r="O66" s="326"/>
    </row>
    <row r="67" spans="1:15" ht="13.5">
      <c r="A67" s="316" t="s">
        <v>15</v>
      </c>
      <c r="B67" s="317" t="s">
        <v>101</v>
      </c>
      <c r="C67" s="318">
        <v>28179</v>
      </c>
      <c r="D67" s="318">
        <v>24516</v>
      </c>
      <c r="E67" s="318">
        <v>27771</v>
      </c>
      <c r="F67" s="318"/>
      <c r="G67" s="318"/>
      <c r="H67" s="318"/>
      <c r="I67" s="318"/>
      <c r="J67" s="318"/>
      <c r="K67" s="318"/>
      <c r="L67" s="318"/>
      <c r="M67" s="318"/>
      <c r="N67" s="318"/>
      <c r="O67" s="326"/>
    </row>
    <row r="68" spans="1:15" ht="13.5">
      <c r="A68" s="316" t="s">
        <v>84</v>
      </c>
      <c r="B68" s="317" t="s">
        <v>101</v>
      </c>
      <c r="C68" s="318">
        <v>0</v>
      </c>
      <c r="D68" s="318">
        <v>127</v>
      </c>
      <c r="E68" s="318">
        <v>142</v>
      </c>
      <c r="F68" s="318"/>
      <c r="G68" s="318"/>
      <c r="H68" s="318"/>
      <c r="I68" s="318"/>
      <c r="J68" s="318"/>
      <c r="K68" s="318"/>
      <c r="L68" s="318"/>
      <c r="M68" s="318"/>
      <c r="N68" s="318"/>
      <c r="O68" s="326"/>
    </row>
    <row r="69" spans="1:15" ht="13.5">
      <c r="A69" s="316" t="s">
        <v>83</v>
      </c>
      <c r="B69" s="317" t="s">
        <v>102</v>
      </c>
      <c r="C69" s="318">
        <v>1045</v>
      </c>
      <c r="D69" s="318">
        <v>1014</v>
      </c>
      <c r="E69" s="318">
        <v>1040</v>
      </c>
      <c r="F69" s="318"/>
      <c r="G69" s="318"/>
      <c r="H69" s="318"/>
      <c r="I69" s="318"/>
      <c r="J69" s="318"/>
      <c r="K69" s="318"/>
      <c r="L69" s="318"/>
      <c r="M69" s="318"/>
      <c r="N69" s="318"/>
      <c r="O69" s="326"/>
    </row>
    <row r="70" spans="1:15" ht="13.5">
      <c r="A70" s="316" t="s">
        <v>16</v>
      </c>
      <c r="B70" s="317" t="s">
        <v>104</v>
      </c>
      <c r="C70" s="318">
        <v>939</v>
      </c>
      <c r="D70" s="318">
        <v>816</v>
      </c>
      <c r="E70" s="318">
        <v>959</v>
      </c>
      <c r="F70" s="318"/>
      <c r="G70" s="318"/>
      <c r="H70" s="318"/>
      <c r="I70" s="318"/>
      <c r="J70" s="318"/>
      <c r="K70" s="318"/>
      <c r="L70" s="318"/>
      <c r="M70" s="318"/>
      <c r="N70" s="318"/>
      <c r="O70" s="326"/>
    </row>
    <row r="71" spans="1:15" ht="13.5">
      <c r="A71" s="316" t="s">
        <v>108</v>
      </c>
      <c r="B71" s="317" t="s">
        <v>105</v>
      </c>
      <c r="C71" s="318">
        <v>280</v>
      </c>
      <c r="D71" s="318">
        <v>275</v>
      </c>
      <c r="E71" s="318">
        <v>275</v>
      </c>
      <c r="F71" s="318"/>
      <c r="G71" s="318"/>
      <c r="H71" s="318"/>
      <c r="I71" s="318"/>
      <c r="J71" s="318"/>
      <c r="K71" s="318"/>
      <c r="L71" s="318"/>
      <c r="M71" s="318"/>
      <c r="N71" s="318"/>
      <c r="O71" s="326"/>
    </row>
    <row r="72" spans="1:15" ht="13.5">
      <c r="A72" s="316" t="s">
        <v>109</v>
      </c>
      <c r="B72" s="317" t="s">
        <v>105</v>
      </c>
      <c r="C72" s="318">
        <v>115</v>
      </c>
      <c r="D72" s="318">
        <v>115</v>
      </c>
      <c r="E72" s="318">
        <v>118</v>
      </c>
      <c r="F72" s="318"/>
      <c r="G72" s="318"/>
      <c r="H72" s="318"/>
      <c r="I72" s="318"/>
      <c r="J72" s="318"/>
      <c r="K72" s="318"/>
      <c r="L72" s="318"/>
      <c r="M72" s="318"/>
      <c r="N72" s="318"/>
      <c r="O72" s="326"/>
    </row>
    <row r="73" spans="1:15" ht="13.5">
      <c r="A73" s="316" t="s">
        <v>110</v>
      </c>
      <c r="B73" s="317" t="s">
        <v>103</v>
      </c>
      <c r="C73" s="346">
        <v>3.68</v>
      </c>
      <c r="D73" s="346">
        <v>3.67</v>
      </c>
      <c r="E73" s="346">
        <v>3.63</v>
      </c>
      <c r="F73" s="346"/>
      <c r="G73" s="346"/>
      <c r="H73" s="346"/>
      <c r="I73" s="346"/>
      <c r="J73" s="346"/>
      <c r="K73" s="346"/>
      <c r="L73" s="346"/>
      <c r="M73" s="346"/>
      <c r="N73" s="346"/>
      <c r="O73" s="347"/>
    </row>
    <row r="74" spans="1:15" ht="13.5">
      <c r="A74" s="334" t="s">
        <v>161</v>
      </c>
      <c r="B74" s="335" t="s">
        <v>99</v>
      </c>
      <c r="C74" s="336" t="s">
        <v>0</v>
      </c>
      <c r="D74" s="336" t="s">
        <v>1</v>
      </c>
      <c r="E74" s="336" t="s">
        <v>2</v>
      </c>
      <c r="F74" s="336" t="s">
        <v>3</v>
      </c>
      <c r="G74" s="336" t="s">
        <v>4</v>
      </c>
      <c r="H74" s="336" t="s">
        <v>5</v>
      </c>
      <c r="I74" s="337" t="s">
        <v>6</v>
      </c>
      <c r="J74" s="337" t="s">
        <v>7</v>
      </c>
      <c r="K74" s="337" t="s">
        <v>8</v>
      </c>
      <c r="L74" s="337" t="s">
        <v>9</v>
      </c>
      <c r="M74" s="337" t="s">
        <v>10</v>
      </c>
      <c r="N74" s="336" t="s">
        <v>11</v>
      </c>
      <c r="O74" s="337" t="s">
        <v>12</v>
      </c>
    </row>
    <row r="75" spans="1:15" ht="13.5">
      <c r="A75" s="322" t="s">
        <v>148</v>
      </c>
      <c r="B75" s="323" t="s">
        <v>100</v>
      </c>
      <c r="C75" s="324">
        <f>C76+C77</f>
        <v>4968402</v>
      </c>
      <c r="D75" s="324">
        <f>D76+D77</f>
        <v>4635549</v>
      </c>
      <c r="E75" s="324">
        <f>E76+E77</f>
        <v>4886874</v>
      </c>
      <c r="F75" s="324"/>
      <c r="G75" s="324"/>
      <c r="H75" s="324"/>
      <c r="I75" s="324"/>
      <c r="J75" s="324"/>
      <c r="K75" s="324"/>
      <c r="L75" s="324"/>
      <c r="M75" s="324"/>
      <c r="N75" s="324"/>
      <c r="O75" s="325">
        <f>SUM(C75:N75)</f>
        <v>14490825</v>
      </c>
    </row>
    <row r="76" spans="1:15" ht="13.5">
      <c r="A76" s="322" t="s">
        <v>143</v>
      </c>
      <c r="B76" s="323" t="s">
        <v>100</v>
      </c>
      <c r="C76" s="324">
        <f>C5+C25+C41+C58</f>
        <v>4702627</v>
      </c>
      <c r="D76" s="324">
        <f>D5+D25+D41+D58</f>
        <v>4382296</v>
      </c>
      <c r="E76" s="324">
        <f>E5+E25+E41+E58</f>
        <v>4665143</v>
      </c>
      <c r="F76" s="324"/>
      <c r="G76" s="324"/>
      <c r="H76" s="324"/>
      <c r="I76" s="324"/>
      <c r="J76" s="324"/>
      <c r="K76" s="324"/>
      <c r="L76" s="324"/>
      <c r="M76" s="324"/>
      <c r="N76" s="324"/>
      <c r="O76" s="325">
        <f aca="true" t="shared" si="0" ref="O76:O81">SUM(C76:N76)</f>
        <v>13750066</v>
      </c>
    </row>
    <row r="77" spans="1:15" ht="13.5">
      <c r="A77" s="322" t="s">
        <v>158</v>
      </c>
      <c r="B77" s="323" t="s">
        <v>100</v>
      </c>
      <c r="C77" s="324">
        <f>C6+C26</f>
        <v>265775</v>
      </c>
      <c r="D77" s="324">
        <f>D6+D26</f>
        <v>253253</v>
      </c>
      <c r="E77" s="324">
        <f>E6+E26</f>
        <v>221731</v>
      </c>
      <c r="F77" s="324"/>
      <c r="G77" s="324"/>
      <c r="H77" s="324"/>
      <c r="I77" s="324"/>
      <c r="J77" s="324"/>
      <c r="K77" s="324"/>
      <c r="L77" s="324"/>
      <c r="M77" s="324"/>
      <c r="N77" s="324"/>
      <c r="O77" s="325">
        <f t="shared" si="0"/>
        <v>740759</v>
      </c>
    </row>
    <row r="78" spans="1:15" ht="13.5">
      <c r="A78" s="322" t="s">
        <v>145</v>
      </c>
      <c r="B78" s="323" t="s">
        <v>100</v>
      </c>
      <c r="C78" s="324">
        <f>C7+C27+C44+C61</f>
        <v>110806</v>
      </c>
      <c r="D78" s="324">
        <f>D7+D27+D44+D61</f>
        <v>105160</v>
      </c>
      <c r="E78" s="324">
        <f>E7+E27+E44+E61</f>
        <v>128887</v>
      </c>
      <c r="F78" s="324"/>
      <c r="G78" s="324"/>
      <c r="H78" s="324"/>
      <c r="I78" s="324"/>
      <c r="J78" s="324"/>
      <c r="K78" s="324"/>
      <c r="L78" s="324"/>
      <c r="M78" s="324"/>
      <c r="N78" s="324"/>
      <c r="O78" s="325">
        <f t="shared" si="0"/>
        <v>344853</v>
      </c>
    </row>
    <row r="79" spans="1:15" ht="13.5">
      <c r="A79" s="322" t="s">
        <v>149</v>
      </c>
      <c r="B79" s="323" t="s">
        <v>100</v>
      </c>
      <c r="C79" s="324">
        <f>C75-C78</f>
        <v>4857596</v>
      </c>
      <c r="D79" s="324">
        <f>D75-D78</f>
        <v>4530389</v>
      </c>
      <c r="E79" s="324">
        <f>E75-E78</f>
        <v>4757987</v>
      </c>
      <c r="F79" s="324"/>
      <c r="G79" s="324"/>
      <c r="H79" s="324"/>
      <c r="I79" s="324"/>
      <c r="J79" s="324"/>
      <c r="K79" s="324"/>
      <c r="L79" s="324"/>
      <c r="M79" s="324"/>
      <c r="N79" s="324"/>
      <c r="O79" s="325">
        <f t="shared" si="0"/>
        <v>14145972</v>
      </c>
    </row>
    <row r="80" spans="1:15" ht="13.5">
      <c r="A80" s="322" t="s">
        <v>125</v>
      </c>
      <c r="B80" s="323" t="s">
        <v>100</v>
      </c>
      <c r="C80" s="324">
        <f>C9+C29+C46+C63</f>
        <v>551892</v>
      </c>
      <c r="D80" s="324">
        <f>D9+D29+D46+D63</f>
        <v>344979</v>
      </c>
      <c r="E80" s="324">
        <f>E9+E29+E46+E63</f>
        <v>0</v>
      </c>
      <c r="F80" s="324"/>
      <c r="G80" s="324"/>
      <c r="H80" s="324"/>
      <c r="I80" s="324"/>
      <c r="J80" s="324"/>
      <c r="K80" s="324"/>
      <c r="L80" s="324"/>
      <c r="M80" s="324"/>
      <c r="N80" s="324"/>
      <c r="O80" s="325">
        <f t="shared" si="0"/>
        <v>896871</v>
      </c>
    </row>
    <row r="81" spans="1:15" ht="13.5">
      <c r="A81" s="322" t="s">
        <v>107</v>
      </c>
      <c r="B81" s="323" t="s">
        <v>100</v>
      </c>
      <c r="C81" s="324">
        <f aca="true" t="shared" si="1" ref="C81:D89">C10+C30+C47+C64</f>
        <v>4305704</v>
      </c>
      <c r="D81" s="324">
        <f t="shared" si="1"/>
        <v>4185410</v>
      </c>
      <c r="E81" s="324">
        <v>0</v>
      </c>
      <c r="F81" s="324"/>
      <c r="G81" s="324"/>
      <c r="H81" s="324"/>
      <c r="I81" s="324"/>
      <c r="J81" s="324"/>
      <c r="K81" s="324"/>
      <c r="L81" s="324"/>
      <c r="M81" s="324"/>
      <c r="N81" s="324"/>
      <c r="O81" s="325">
        <f t="shared" si="0"/>
        <v>8491114</v>
      </c>
    </row>
    <row r="82" spans="1:15" ht="13.5">
      <c r="A82" s="316" t="s">
        <v>97</v>
      </c>
      <c r="B82" s="317" t="s">
        <v>105</v>
      </c>
      <c r="C82" s="318">
        <f t="shared" si="1"/>
        <v>16015</v>
      </c>
      <c r="D82" s="318">
        <f t="shared" si="1"/>
        <v>16015</v>
      </c>
      <c r="E82" s="318">
        <f aca="true" t="shared" si="2" ref="E82:E89">E11+E31+E48+E65</f>
        <v>16015</v>
      </c>
      <c r="F82" s="318"/>
      <c r="G82" s="318"/>
      <c r="H82" s="318"/>
      <c r="I82" s="318"/>
      <c r="J82" s="318"/>
      <c r="K82" s="318"/>
      <c r="L82" s="318"/>
      <c r="M82" s="318"/>
      <c r="N82" s="318"/>
      <c r="O82" s="326">
        <f>MAX(C82:N82)</f>
        <v>16015</v>
      </c>
    </row>
    <row r="83" spans="1:15" ht="13.5">
      <c r="A83" s="316" t="s">
        <v>98</v>
      </c>
      <c r="B83" s="317" t="s">
        <v>105</v>
      </c>
      <c r="C83" s="318">
        <f t="shared" si="1"/>
        <v>15333</v>
      </c>
      <c r="D83" s="318">
        <f t="shared" si="1"/>
        <v>15333</v>
      </c>
      <c r="E83" s="318">
        <f t="shared" si="2"/>
        <v>15333</v>
      </c>
      <c r="F83" s="318"/>
      <c r="G83" s="318"/>
      <c r="H83" s="318"/>
      <c r="I83" s="318"/>
      <c r="J83" s="318"/>
      <c r="K83" s="318"/>
      <c r="L83" s="318"/>
      <c r="M83" s="318"/>
      <c r="N83" s="318"/>
      <c r="O83" s="326">
        <f aca="true" t="shared" si="3" ref="O83:O89">MAX(C83:N83)</f>
        <v>15333</v>
      </c>
    </row>
    <row r="84" spans="1:15" ht="13.5">
      <c r="A84" s="316" t="s">
        <v>15</v>
      </c>
      <c r="B84" s="317" t="s">
        <v>101</v>
      </c>
      <c r="C84" s="318">
        <f t="shared" si="1"/>
        <v>1177619</v>
      </c>
      <c r="D84" s="318">
        <f t="shared" si="1"/>
        <v>1099365</v>
      </c>
      <c r="E84" s="318">
        <f t="shared" si="2"/>
        <v>1150023</v>
      </c>
      <c r="F84" s="318"/>
      <c r="G84" s="318"/>
      <c r="H84" s="318"/>
      <c r="I84" s="318"/>
      <c r="J84" s="318"/>
      <c r="K84" s="318"/>
      <c r="L84" s="318"/>
      <c r="M84" s="318"/>
      <c r="N84" s="318"/>
      <c r="O84" s="326">
        <f>SUM(C84:N84)</f>
        <v>3427007</v>
      </c>
    </row>
    <row r="85" spans="1:15" ht="13.5">
      <c r="A85" s="316" t="s">
        <v>84</v>
      </c>
      <c r="B85" s="317" t="s">
        <v>101</v>
      </c>
      <c r="C85" s="318">
        <f t="shared" si="1"/>
        <v>6294</v>
      </c>
      <c r="D85" s="318">
        <f t="shared" si="1"/>
        <v>4124</v>
      </c>
      <c r="E85" s="318">
        <f t="shared" si="2"/>
        <v>6282</v>
      </c>
      <c r="F85" s="318"/>
      <c r="G85" s="318"/>
      <c r="H85" s="318"/>
      <c r="I85" s="318"/>
      <c r="J85" s="318"/>
      <c r="K85" s="318"/>
      <c r="L85" s="318"/>
      <c r="M85" s="318"/>
      <c r="N85" s="318"/>
      <c r="O85" s="326">
        <f>SUM(C85:N85)</f>
        <v>16700</v>
      </c>
    </row>
    <row r="86" spans="1:15" ht="13.5">
      <c r="A86" s="316" t="s">
        <v>83</v>
      </c>
      <c r="B86" s="317" t="s">
        <v>102</v>
      </c>
      <c r="C86" s="318">
        <f t="shared" si="1"/>
        <v>19131</v>
      </c>
      <c r="D86" s="318">
        <f t="shared" si="1"/>
        <v>19648</v>
      </c>
      <c r="E86" s="318">
        <f t="shared" si="2"/>
        <v>19681</v>
      </c>
      <c r="F86" s="318"/>
      <c r="G86" s="318"/>
      <c r="H86" s="318"/>
      <c r="I86" s="318"/>
      <c r="J86" s="318"/>
      <c r="K86" s="318"/>
      <c r="L86" s="318"/>
      <c r="M86" s="318"/>
      <c r="N86" s="318"/>
      <c r="O86" s="326">
        <f>SUM(C86:N86)</f>
        <v>58460</v>
      </c>
    </row>
    <row r="87" spans="1:15" ht="13.5">
      <c r="A87" s="316" t="s">
        <v>16</v>
      </c>
      <c r="B87" s="317" t="s">
        <v>104</v>
      </c>
      <c r="C87" s="318">
        <f t="shared" si="1"/>
        <v>6368</v>
      </c>
      <c r="D87" s="318">
        <f t="shared" si="1"/>
        <v>6418</v>
      </c>
      <c r="E87" s="318">
        <f t="shared" si="2"/>
        <v>6518</v>
      </c>
      <c r="F87" s="318"/>
      <c r="G87" s="318"/>
      <c r="H87" s="318"/>
      <c r="I87" s="318"/>
      <c r="J87" s="318"/>
      <c r="K87" s="318"/>
      <c r="L87" s="318"/>
      <c r="M87" s="318"/>
      <c r="N87" s="318"/>
      <c r="O87" s="326">
        <f>SUM(C87:N87)</f>
        <v>19304</v>
      </c>
    </row>
    <row r="88" spans="1:15" ht="13.5">
      <c r="A88" s="316" t="s">
        <v>108</v>
      </c>
      <c r="B88" s="317" t="s">
        <v>105</v>
      </c>
      <c r="C88" s="318">
        <f t="shared" si="1"/>
        <v>9134</v>
      </c>
      <c r="D88" s="318">
        <f t="shared" si="1"/>
        <v>9589</v>
      </c>
      <c r="E88" s="318">
        <f t="shared" si="2"/>
        <v>9405</v>
      </c>
      <c r="F88" s="318"/>
      <c r="G88" s="318"/>
      <c r="H88" s="318"/>
      <c r="I88" s="318"/>
      <c r="J88" s="318"/>
      <c r="K88" s="318"/>
      <c r="L88" s="318"/>
      <c r="M88" s="318"/>
      <c r="N88" s="318"/>
      <c r="O88" s="326">
        <f t="shared" si="3"/>
        <v>9589</v>
      </c>
    </row>
    <row r="89" spans="1:15" ht="13.5">
      <c r="A89" s="316" t="s">
        <v>109</v>
      </c>
      <c r="B89" s="317" t="s">
        <v>105</v>
      </c>
      <c r="C89" s="318">
        <f t="shared" si="1"/>
        <v>4363</v>
      </c>
      <c r="D89" s="318">
        <f t="shared" si="1"/>
        <v>5305</v>
      </c>
      <c r="E89" s="318">
        <f t="shared" si="2"/>
        <v>2454</v>
      </c>
      <c r="F89" s="318"/>
      <c r="G89" s="318"/>
      <c r="H89" s="318"/>
      <c r="I89" s="318"/>
      <c r="J89" s="318"/>
      <c r="K89" s="318"/>
      <c r="L89" s="318"/>
      <c r="M89" s="318"/>
      <c r="N89" s="318"/>
      <c r="O89" s="326">
        <f t="shared" si="3"/>
        <v>5305</v>
      </c>
    </row>
    <row r="90" spans="1:15" ht="13.5">
      <c r="A90" s="316" t="s">
        <v>110</v>
      </c>
      <c r="B90" s="317" t="s">
        <v>103</v>
      </c>
      <c r="C90" s="346">
        <f>C76/C84</f>
        <v>3.9933348561801396</v>
      </c>
      <c r="D90" s="346">
        <f>D76/D84</f>
        <v>3.9862065828910325</v>
      </c>
      <c r="E90" s="346">
        <f>E76/E84</f>
        <v>4.056564955657408</v>
      </c>
      <c r="F90" s="346"/>
      <c r="G90" s="346"/>
      <c r="H90" s="346"/>
      <c r="I90" s="346"/>
      <c r="J90" s="346"/>
      <c r="K90" s="346"/>
      <c r="L90" s="346"/>
      <c r="M90" s="346"/>
      <c r="N90" s="346"/>
      <c r="O90" s="347">
        <f>O76/O84</f>
        <v>4.012266680517431</v>
      </c>
    </row>
    <row r="91" spans="1:15" ht="13.5">
      <c r="A91" s="354" t="s">
        <v>163</v>
      </c>
      <c r="B91" s="355" t="s">
        <v>103</v>
      </c>
      <c r="C91" s="356">
        <f>C76/C85</f>
        <v>747.1603114076898</v>
      </c>
      <c r="D91" s="356">
        <f>D76/D85</f>
        <v>1062.6323957322988</v>
      </c>
      <c r="E91" s="356">
        <f>E76/E85</f>
        <v>742.6206622094875</v>
      </c>
      <c r="F91" s="356"/>
      <c r="G91" s="356"/>
      <c r="H91" s="356"/>
      <c r="I91" s="356"/>
      <c r="J91" s="356"/>
      <c r="K91" s="356"/>
      <c r="L91" s="356"/>
      <c r="M91" s="356"/>
      <c r="N91" s="356"/>
      <c r="O91" s="356">
        <f>O76/O85</f>
        <v>823.357245508982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94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1" width="6.421875" style="2" customWidth="1"/>
    <col min="2" max="2" width="7.28125" style="2" customWidth="1"/>
    <col min="3" max="3" width="12.8515625" style="2" bestFit="1" customWidth="1"/>
    <col min="4" max="4" width="12.8515625" style="2" customWidth="1"/>
    <col min="5" max="5" width="10.7109375" style="2" customWidth="1"/>
    <col min="6" max="6" width="7.00390625" style="2" customWidth="1"/>
    <col min="7" max="7" width="6.140625" style="2" bestFit="1" customWidth="1"/>
    <col min="8" max="8" width="10.00390625" style="2" bestFit="1" customWidth="1"/>
    <col min="9" max="9" width="13.140625" style="2" bestFit="1" customWidth="1"/>
    <col min="10" max="10" width="10.00390625" style="2" customWidth="1"/>
    <col min="11" max="11" width="7.140625" style="2" customWidth="1"/>
    <col min="12" max="12" width="7.8515625" style="2" customWidth="1"/>
    <col min="13" max="13" width="10.00390625" style="2" bestFit="1" customWidth="1"/>
    <col min="14" max="14" width="13.140625" style="2" bestFit="1" customWidth="1"/>
    <col min="15" max="15" width="10.00390625" style="2" customWidth="1"/>
    <col min="16" max="16" width="7.57421875" style="2" customWidth="1"/>
    <col min="17" max="17" width="7.7109375" style="2" customWidth="1"/>
    <col min="18" max="18" width="10.00390625" style="2" bestFit="1" customWidth="1"/>
    <col min="19" max="19" width="12.7109375" style="2" customWidth="1"/>
    <col min="20" max="20" width="10.00390625" style="2" customWidth="1"/>
    <col min="21" max="21" width="7.7109375" style="2" customWidth="1"/>
    <col min="22" max="22" width="8.00390625" style="2" customWidth="1"/>
    <col min="23" max="23" width="10.28125" style="2" bestFit="1" customWidth="1"/>
    <col min="24" max="24" width="13.140625" style="2" bestFit="1" customWidth="1"/>
    <col min="25" max="25" width="10.28125" style="2" customWidth="1"/>
    <col min="26" max="27" width="11.28125" style="2" bestFit="1" customWidth="1"/>
    <col min="28" max="16384" width="9.140625" style="2" customWidth="1"/>
  </cols>
  <sheetData>
    <row r="1" spans="1:25" ht="13.5">
      <c r="A1" s="364" t="s">
        <v>33</v>
      </c>
      <c r="B1" s="364" t="s">
        <v>34</v>
      </c>
      <c r="C1" s="364" t="s">
        <v>18</v>
      </c>
      <c r="D1" s="364"/>
      <c r="E1" s="364"/>
      <c r="F1" s="364" t="s">
        <v>33</v>
      </c>
      <c r="G1" s="364" t="s">
        <v>34</v>
      </c>
      <c r="H1" s="364" t="s">
        <v>30</v>
      </c>
      <c r="I1" s="364"/>
      <c r="J1" s="364"/>
      <c r="K1" s="364" t="s">
        <v>33</v>
      </c>
      <c r="L1" s="364" t="s">
        <v>34</v>
      </c>
      <c r="M1" s="364" t="s">
        <v>31</v>
      </c>
      <c r="N1" s="364"/>
      <c r="O1" s="364"/>
      <c r="P1" s="364" t="s">
        <v>33</v>
      </c>
      <c r="Q1" s="364" t="s">
        <v>34</v>
      </c>
      <c r="R1" s="366" t="s">
        <v>32</v>
      </c>
      <c r="S1" s="366"/>
      <c r="T1" s="366"/>
      <c r="U1" s="364" t="s">
        <v>33</v>
      </c>
      <c r="V1" s="364" t="s">
        <v>34</v>
      </c>
      <c r="W1" s="364" t="s">
        <v>12</v>
      </c>
      <c r="X1" s="364"/>
      <c r="Y1" s="364"/>
    </row>
    <row r="2" spans="1:25" ht="26.25" customHeight="1">
      <c r="A2" s="364"/>
      <c r="B2" s="364"/>
      <c r="C2" s="78" t="s">
        <v>123</v>
      </c>
      <c r="D2" s="78" t="s">
        <v>121</v>
      </c>
      <c r="E2" s="78" t="s">
        <v>122</v>
      </c>
      <c r="F2" s="364"/>
      <c r="G2" s="364"/>
      <c r="H2" s="78" t="s">
        <v>123</v>
      </c>
      <c r="I2" s="78" t="s">
        <v>121</v>
      </c>
      <c r="J2" s="78" t="s">
        <v>122</v>
      </c>
      <c r="K2" s="364"/>
      <c r="L2" s="364"/>
      <c r="M2" s="78" t="s">
        <v>123</v>
      </c>
      <c r="N2" s="78" t="s">
        <v>121</v>
      </c>
      <c r="O2" s="78" t="s">
        <v>122</v>
      </c>
      <c r="P2" s="364"/>
      <c r="Q2" s="364"/>
      <c r="R2" s="78" t="s">
        <v>123</v>
      </c>
      <c r="S2" s="78" t="s">
        <v>121</v>
      </c>
      <c r="T2" s="78" t="s">
        <v>122</v>
      </c>
      <c r="U2" s="364"/>
      <c r="V2" s="364"/>
      <c r="W2" s="78" t="s">
        <v>123</v>
      </c>
      <c r="X2" s="78" t="s">
        <v>121</v>
      </c>
      <c r="Y2" s="78" t="s">
        <v>122</v>
      </c>
    </row>
    <row r="3" spans="1:25" s="91" customFormat="1" ht="13.5">
      <c r="A3" s="367">
        <v>2006</v>
      </c>
      <c r="B3" s="169" t="s">
        <v>19</v>
      </c>
      <c r="C3" s="92">
        <f>'[11]E-generation Tt'!F90</f>
        <v>4249.941</v>
      </c>
      <c r="D3" s="92">
        <f>'[11]E-generation Tt'!H90</f>
        <v>4197.708</v>
      </c>
      <c r="E3" s="92">
        <f>'[11]E-generation Tt'!J90</f>
        <v>1070.657</v>
      </c>
      <c r="F3" s="367">
        <v>2006</v>
      </c>
      <c r="G3" s="169" t="s">
        <v>19</v>
      </c>
      <c r="H3" s="93">
        <f>'[11]E-generation Vv'!F90</f>
        <v>448.804</v>
      </c>
      <c r="I3" s="93">
        <f>'[11]E-generation Vv'!H90</f>
        <v>427.84</v>
      </c>
      <c r="J3" s="93">
        <f>'[11]E-generation Vv'!J90</f>
        <v>119.074</v>
      </c>
      <c r="K3" s="367">
        <v>2006</v>
      </c>
      <c r="L3" s="169" t="s">
        <v>19</v>
      </c>
      <c r="M3" s="93">
        <f>'[11]E-generation Hp'!F90</f>
        <v>131.428</v>
      </c>
      <c r="N3" s="93">
        <f>'[11]E-generation Hp'!H90</f>
        <v>126.096</v>
      </c>
      <c r="O3" s="93">
        <f>'[11]E-generation Hp'!J90</f>
        <v>35.189</v>
      </c>
      <c r="P3" s="367">
        <v>2006</v>
      </c>
      <c r="Q3" s="169" t="s">
        <v>19</v>
      </c>
      <c r="R3" s="93">
        <f>'[11]E-generation ''Eua'!F89</f>
        <v>91.691</v>
      </c>
      <c r="S3" s="93">
        <f>'[11]E-generation ''Eua'!H89</f>
        <v>90.756</v>
      </c>
      <c r="T3" s="93">
        <f>'[11]E-generation ''Eua'!J89</f>
        <v>25.36</v>
      </c>
      <c r="U3" s="367">
        <v>2006</v>
      </c>
      <c r="V3" s="169" t="s">
        <v>19</v>
      </c>
      <c r="W3" s="76">
        <f>SUM(C3,H3,M3,R3)</f>
        <v>4921.864</v>
      </c>
      <c r="X3" s="76">
        <f>SUM(D3,I3,N3,S3)</f>
        <v>4842.400000000001</v>
      </c>
      <c r="Y3" s="76">
        <f>SUM(E3,J3,O3,T3)</f>
        <v>1250.28</v>
      </c>
    </row>
    <row r="4" spans="1:25" s="91" customFormat="1" ht="13.5">
      <c r="A4" s="368"/>
      <c r="B4" s="169" t="s">
        <v>20</v>
      </c>
      <c r="C4" s="92">
        <f>'[11]E-generation Tt'!F91</f>
        <v>3484.053</v>
      </c>
      <c r="D4" s="92">
        <f>'[11]E-generation Tt'!H91</f>
        <v>3430.747</v>
      </c>
      <c r="E4" s="92">
        <f>'[11]E-generation Tt'!J91</f>
        <v>900.847</v>
      </c>
      <c r="F4" s="368"/>
      <c r="G4" s="169" t="s">
        <v>20</v>
      </c>
      <c r="H4" s="93">
        <f>'[11]E-generation Vv'!F91</f>
        <v>411.462</v>
      </c>
      <c r="I4" s="93">
        <f>'[11]E-generation Vv'!H91</f>
        <v>391.87</v>
      </c>
      <c r="J4" s="93">
        <f>'[11]E-generation Vv'!J91</f>
        <v>109.655</v>
      </c>
      <c r="K4" s="368"/>
      <c r="L4" s="169" t="s">
        <v>20</v>
      </c>
      <c r="M4" s="93">
        <f>'[11]E-generation Hp'!F91</f>
        <v>114.791</v>
      </c>
      <c r="N4" s="93">
        <f>'[11]E-generation Hp'!H91</f>
        <v>110.868</v>
      </c>
      <c r="O4" s="93">
        <f>'[11]E-generation Hp'!J91</f>
        <v>31.117</v>
      </c>
      <c r="P4" s="368"/>
      <c r="Q4" s="169" t="s">
        <v>20</v>
      </c>
      <c r="R4" s="93">
        <f>'[11]E-generation ''Eua'!F90</f>
        <v>81.37</v>
      </c>
      <c r="S4" s="93">
        <f>'[11]E-generation ''Eua'!H90</f>
        <v>77.07600000000001</v>
      </c>
      <c r="T4" s="93">
        <f>'[11]E-generation ''Eua'!J90</f>
        <v>22.143</v>
      </c>
      <c r="U4" s="368"/>
      <c r="V4" s="169" t="s">
        <v>20</v>
      </c>
      <c r="W4" s="76">
        <f aca="true" t="shared" si="0" ref="W4:W26">SUM(C4,H4,M4,R4)</f>
        <v>4091.676</v>
      </c>
      <c r="X4" s="76">
        <f aca="true" t="shared" si="1" ref="X4:X26">SUM(D4,I4,N4,S4)</f>
        <v>4010.5609999999997</v>
      </c>
      <c r="Y4" s="76">
        <f aca="true" t="shared" si="2" ref="Y4:Y26">SUM(E4,J4,O4,T4)</f>
        <v>1063.762</v>
      </c>
    </row>
    <row r="5" spans="1:25" s="91" customFormat="1" ht="13.5">
      <c r="A5" s="368"/>
      <c r="B5" s="169" t="s">
        <v>21</v>
      </c>
      <c r="C5" s="92">
        <f>'[11]E-generation Tt'!F92</f>
        <v>4477.261</v>
      </c>
      <c r="D5" s="92">
        <f>'[11]E-generation Tt'!H92</f>
        <v>4423.955000000001</v>
      </c>
      <c r="E5" s="92">
        <f>'[11]E-generation Tt'!J92</f>
        <v>1120.128</v>
      </c>
      <c r="F5" s="368"/>
      <c r="G5" s="169" t="s">
        <v>21</v>
      </c>
      <c r="H5" s="93">
        <f>'[11]E-generation Vv'!F92</f>
        <v>487.537</v>
      </c>
      <c r="I5" s="93">
        <f>'[11]E-generation Vv'!H92</f>
        <v>463.65999999999997</v>
      </c>
      <c r="J5" s="93">
        <f>'[11]E-generation Vv'!J92</f>
        <v>128.765</v>
      </c>
      <c r="K5" s="368"/>
      <c r="L5" s="169" t="s">
        <v>21</v>
      </c>
      <c r="M5" s="93">
        <f>'[11]E-generation Hp'!F92</f>
        <v>141.274</v>
      </c>
      <c r="N5" s="93">
        <f>'[11]E-generation Hp'!H92</f>
        <v>136.476</v>
      </c>
      <c r="O5" s="93">
        <f>'[11]E-generation Hp'!J92</f>
        <v>39.002</v>
      </c>
      <c r="P5" s="368"/>
      <c r="Q5" s="169" t="s">
        <v>21</v>
      </c>
      <c r="R5" s="93">
        <f>'[11]E-generation ''Eua'!F91</f>
        <v>106.638</v>
      </c>
      <c r="S5" s="93">
        <f>'[11]E-generation ''Eua'!H91</f>
        <v>96.444</v>
      </c>
      <c r="T5" s="93">
        <f>'[11]E-generation ''Eua'!J91</f>
        <v>27.475</v>
      </c>
      <c r="U5" s="368"/>
      <c r="V5" s="169" t="s">
        <v>21</v>
      </c>
      <c r="W5" s="76">
        <f t="shared" si="0"/>
        <v>5212.710000000001</v>
      </c>
      <c r="X5" s="76">
        <f t="shared" si="1"/>
        <v>5120.535000000001</v>
      </c>
      <c r="Y5" s="76">
        <f t="shared" si="2"/>
        <v>1315.37</v>
      </c>
    </row>
    <row r="6" spans="1:25" s="91" customFormat="1" ht="13.5">
      <c r="A6" s="368"/>
      <c r="B6" s="169" t="s">
        <v>22</v>
      </c>
      <c r="C6" s="92">
        <f>'[11]E-generation Tt'!F93</f>
        <v>4396.89</v>
      </c>
      <c r="D6" s="92">
        <f>'[11]E-generation Tt'!H93</f>
        <v>4323.435</v>
      </c>
      <c r="E6" s="92">
        <f>'[11]E-generation Tt'!J93</f>
        <v>1033.456</v>
      </c>
      <c r="F6" s="368"/>
      <c r="G6" s="169" t="s">
        <v>22</v>
      </c>
      <c r="H6" s="93">
        <f>'[11]E-generation Vv'!F93</f>
        <v>455.049</v>
      </c>
      <c r="I6" s="93">
        <f>'[11]E-generation Vv'!H93</f>
        <v>435.63</v>
      </c>
      <c r="J6" s="93">
        <f>'[11]E-generation Vv'!J93</f>
        <v>121.787</v>
      </c>
      <c r="K6" s="368"/>
      <c r="L6" s="169" t="s">
        <v>22</v>
      </c>
      <c r="M6" s="93">
        <f>'[11]E-generation Hp'!F93</f>
        <v>135.624</v>
      </c>
      <c r="N6" s="93">
        <f>'[11]E-generation Hp'!H93</f>
        <v>130.956</v>
      </c>
      <c r="O6" s="93">
        <f>'[11]E-generation Hp'!J93</f>
        <v>37.169</v>
      </c>
      <c r="P6" s="368"/>
      <c r="Q6" s="169" t="s">
        <v>22</v>
      </c>
      <c r="R6" s="93">
        <f>'[11]E-generation ''Eua'!F92</f>
        <v>94.146</v>
      </c>
      <c r="S6" s="93">
        <f>'[11]E-generation ''Eua'!H92</f>
        <v>91.656</v>
      </c>
      <c r="T6" s="93">
        <f>'[11]E-generation ''Eua'!J92</f>
        <v>25.508</v>
      </c>
      <c r="U6" s="368"/>
      <c r="V6" s="169" t="s">
        <v>22</v>
      </c>
      <c r="W6" s="76">
        <f t="shared" si="0"/>
        <v>5081.709</v>
      </c>
      <c r="X6" s="76">
        <f t="shared" si="1"/>
        <v>4981.677000000001</v>
      </c>
      <c r="Y6" s="76">
        <f t="shared" si="2"/>
        <v>1217.92</v>
      </c>
    </row>
    <row r="7" spans="1:25" s="91" customFormat="1" ht="13.5">
      <c r="A7" s="368"/>
      <c r="B7" s="169" t="s">
        <v>4</v>
      </c>
      <c r="C7" s="92">
        <f>'[11]E-generation Tt'!F94</f>
        <v>3989.057</v>
      </c>
      <c r="D7" s="92">
        <f>'[11]E-generation Tt'!H94</f>
        <v>3935.6609999999996</v>
      </c>
      <c r="E7" s="92">
        <f>'[11]E-generation Tt'!J94</f>
        <v>982.5140909090909</v>
      </c>
      <c r="F7" s="368"/>
      <c r="G7" s="169" t="s">
        <v>4</v>
      </c>
      <c r="H7" s="93">
        <f>'[11]E-generation Vv'!F94</f>
        <v>446.293</v>
      </c>
      <c r="I7" s="93">
        <f>'[11]E-generation Vv'!H94</f>
        <v>425.43</v>
      </c>
      <c r="J7" s="93">
        <f>'[11]E-generation Vv'!J94</f>
        <v>121.039</v>
      </c>
      <c r="K7" s="368"/>
      <c r="L7" s="169" t="s">
        <v>4</v>
      </c>
      <c r="M7" s="93">
        <f>'[11]E-generation Hp'!F94</f>
        <v>155.411</v>
      </c>
      <c r="N7" s="93">
        <f>'[11]E-generation Hp'!H94</f>
        <v>149.772</v>
      </c>
      <c r="O7" s="93">
        <f>'[11]E-generation Hp'!J94</f>
        <v>41.232</v>
      </c>
      <c r="P7" s="368"/>
      <c r="Q7" s="169" t="s">
        <v>4</v>
      </c>
      <c r="R7" s="93">
        <f>'[11]E-generation ''Eua'!F93</f>
        <v>94.147</v>
      </c>
      <c r="S7" s="93">
        <f>'[11]E-generation ''Eua'!H93</f>
        <v>91.82400000000001</v>
      </c>
      <c r="T7" s="93">
        <f>'[11]E-generation ''Eua'!J93</f>
        <v>25.832</v>
      </c>
      <c r="U7" s="368"/>
      <c r="V7" s="169" t="s">
        <v>4</v>
      </c>
      <c r="W7" s="76">
        <f t="shared" si="0"/>
        <v>4684.907999999999</v>
      </c>
      <c r="X7" s="76">
        <f t="shared" si="1"/>
        <v>4602.686999999999</v>
      </c>
      <c r="Y7" s="76">
        <f t="shared" si="2"/>
        <v>1170.617090909091</v>
      </c>
    </row>
    <row r="8" spans="1:25" s="91" customFormat="1" ht="13.5">
      <c r="A8" s="368"/>
      <c r="B8" s="169" t="s">
        <v>23</v>
      </c>
      <c r="C8" s="92">
        <f>'[11]E-generation Tt'!F95</f>
        <v>3714.904</v>
      </c>
      <c r="D8" s="92">
        <f>'[11]E-generation Tt'!H95</f>
        <v>3657.578</v>
      </c>
      <c r="E8" s="92">
        <f>'[11]E-generation Tt'!J95</f>
        <v>998.611</v>
      </c>
      <c r="F8" s="368"/>
      <c r="G8" s="169" t="s">
        <v>23</v>
      </c>
      <c r="H8" s="93">
        <f>'[11]E-generation Vv'!F95</f>
        <v>438.467</v>
      </c>
      <c r="I8" s="93">
        <f>'[11]E-generation Vv'!H95</f>
        <v>418.43</v>
      </c>
      <c r="J8" s="93">
        <f>'[11]E-generation Vv'!J95</f>
        <v>116.885</v>
      </c>
      <c r="K8" s="368"/>
      <c r="L8" s="169" t="s">
        <v>23</v>
      </c>
      <c r="M8" s="93">
        <f>'[11]E-generation Hp'!F95</f>
        <v>179.053</v>
      </c>
      <c r="N8" s="93">
        <f>'[11]E-generation Hp'!H95</f>
        <v>126.372</v>
      </c>
      <c r="O8" s="93">
        <f>'[11]E-generation Hp'!J95</f>
        <v>35.459</v>
      </c>
      <c r="P8" s="368"/>
      <c r="Q8" s="169" t="s">
        <v>23</v>
      </c>
      <c r="R8" s="93">
        <f>'[11]E-generation ''Eua'!F94</f>
        <v>95.673</v>
      </c>
      <c r="S8" s="93">
        <f>'[11]E-generation ''Eua'!H94</f>
        <v>87.42</v>
      </c>
      <c r="T8" s="93">
        <f>'[11]E-generation ''Eua'!J94</f>
        <v>24.557</v>
      </c>
      <c r="U8" s="368"/>
      <c r="V8" s="169" t="s">
        <v>23</v>
      </c>
      <c r="W8" s="76">
        <f t="shared" si="0"/>
        <v>4428.097</v>
      </c>
      <c r="X8" s="76">
        <f t="shared" si="1"/>
        <v>4289.8</v>
      </c>
      <c r="Y8" s="76">
        <f t="shared" si="2"/>
        <v>1175.5120000000002</v>
      </c>
    </row>
    <row r="9" spans="1:25" s="91" customFormat="1" ht="13.5">
      <c r="A9" s="368"/>
      <c r="B9" s="169" t="s">
        <v>24</v>
      </c>
      <c r="C9" s="92">
        <f>'[11]E-generation Tt'!F96</f>
        <v>3716.492</v>
      </c>
      <c r="D9" s="92">
        <f>'[11]E-generation Tt'!H96</f>
        <v>3672.762</v>
      </c>
      <c r="E9" s="92">
        <f>'[11]E-generation Tt'!J96</f>
        <v>960.394</v>
      </c>
      <c r="F9" s="368"/>
      <c r="G9" s="169" t="s">
        <v>24</v>
      </c>
      <c r="H9" s="93">
        <f>'[11]E-generation Vv'!F96</f>
        <v>450.112</v>
      </c>
      <c r="I9" s="93">
        <f>'[11]E-generation Vv'!H96</f>
        <v>430.01000000000005</v>
      </c>
      <c r="J9" s="93">
        <f>'[11]E-generation Vv'!J96</f>
        <v>120.093</v>
      </c>
      <c r="K9" s="368"/>
      <c r="L9" s="169" t="s">
        <v>24</v>
      </c>
      <c r="M9" s="93">
        <f>'[11]E-generation Hp'!F96</f>
        <v>132.738</v>
      </c>
      <c r="N9" s="93">
        <f>'[11]E-generation Hp'!H96</f>
        <v>124.38</v>
      </c>
      <c r="O9" s="93">
        <f>'[11]E-generation Hp'!J96</f>
        <v>35.244</v>
      </c>
      <c r="P9" s="368"/>
      <c r="Q9" s="169" t="s">
        <v>24</v>
      </c>
      <c r="R9" s="93">
        <f>'[11]E-generation ''Eua'!F95</f>
        <v>100.371</v>
      </c>
      <c r="S9" s="93">
        <f>'[11]E-generation ''Eua'!H95</f>
        <v>94.056</v>
      </c>
      <c r="T9" s="93">
        <f>'[11]E-generation ''Eua'!J95</f>
        <v>27.124</v>
      </c>
      <c r="U9" s="368"/>
      <c r="V9" s="169" t="s">
        <v>24</v>
      </c>
      <c r="W9" s="76">
        <f t="shared" si="0"/>
        <v>4399.713000000001</v>
      </c>
      <c r="X9" s="76">
        <f t="shared" si="1"/>
        <v>4321.208</v>
      </c>
      <c r="Y9" s="76">
        <f t="shared" si="2"/>
        <v>1142.855</v>
      </c>
    </row>
    <row r="10" spans="1:25" s="91" customFormat="1" ht="13.5">
      <c r="A10" s="368"/>
      <c r="B10" s="169" t="s">
        <v>25</v>
      </c>
      <c r="C10" s="92">
        <f>'[11]E-generation Tt'!F97</f>
        <v>3809.054</v>
      </c>
      <c r="D10" s="92">
        <f>'[11]E-generation Tt'!H97</f>
        <v>3758.138</v>
      </c>
      <c r="E10" s="92">
        <f>'[11]E-generation Tt'!J97</f>
        <v>937.144</v>
      </c>
      <c r="F10" s="368"/>
      <c r="G10" s="169" t="s">
        <v>25</v>
      </c>
      <c r="H10" s="93">
        <f>'[11]E-generation Vv'!F97</f>
        <v>461.154</v>
      </c>
      <c r="I10" s="93">
        <f>'[11]E-generation Vv'!H97</f>
        <v>440.67</v>
      </c>
      <c r="J10" s="93">
        <f>'[11]E-generation Vv'!J97</f>
        <v>124.045</v>
      </c>
      <c r="K10" s="368"/>
      <c r="L10" s="169" t="s">
        <v>25</v>
      </c>
      <c r="M10" s="93">
        <f>'[11]E-generation Hp'!F97</f>
        <v>134.861</v>
      </c>
      <c r="N10" s="93">
        <f>'[11]E-generation Hp'!H97</f>
        <v>129.21599999999998</v>
      </c>
      <c r="O10" s="93">
        <f>'[11]E-generation Hp'!J97</f>
        <v>36.133</v>
      </c>
      <c r="P10" s="368"/>
      <c r="Q10" s="169" t="s">
        <v>25</v>
      </c>
      <c r="R10" s="93">
        <f>'[11]E-generation ''Eua'!F96</f>
        <v>98.378</v>
      </c>
      <c r="S10" s="93">
        <f>'[11]E-generation ''Eua'!H96</f>
        <v>94.14</v>
      </c>
      <c r="T10" s="93">
        <f>'[11]E-generation ''Eua'!J96</f>
        <v>25.64</v>
      </c>
      <c r="U10" s="368"/>
      <c r="V10" s="169" t="s">
        <v>25</v>
      </c>
      <c r="W10" s="76">
        <f t="shared" si="0"/>
        <v>4503.447</v>
      </c>
      <c r="X10" s="76">
        <f t="shared" si="1"/>
        <v>4422.164000000001</v>
      </c>
      <c r="Y10" s="76">
        <f t="shared" si="2"/>
        <v>1122.9620000000002</v>
      </c>
    </row>
    <row r="11" spans="1:25" s="91" customFormat="1" ht="13.5">
      <c r="A11" s="368"/>
      <c r="B11" s="169" t="s">
        <v>26</v>
      </c>
      <c r="C11" s="92">
        <f>'[11]E-generation Tt'!F98</f>
        <v>3715.461</v>
      </c>
      <c r="D11" s="92">
        <f>'[11]E-generation Tt'!H98</f>
        <v>3666.122</v>
      </c>
      <c r="E11" s="92">
        <f>'[11]E-generation Tt'!J98</f>
        <v>952.187</v>
      </c>
      <c r="F11" s="368"/>
      <c r="G11" s="169" t="s">
        <v>26</v>
      </c>
      <c r="H11" s="93">
        <f>'[11]E-generation Vv'!F98</f>
        <v>443.703</v>
      </c>
      <c r="I11" s="93">
        <f>'[11]E-generation Vv'!H98</f>
        <v>423.59</v>
      </c>
      <c r="J11" s="93">
        <f>'[11]E-generation Vv'!J98</f>
        <v>123.222</v>
      </c>
      <c r="K11" s="368"/>
      <c r="L11" s="169" t="s">
        <v>26</v>
      </c>
      <c r="M11" s="93">
        <f>'[11]E-generation Hp'!F98</f>
        <v>128.175</v>
      </c>
      <c r="N11" s="93">
        <f>'[11]E-generation Hp'!H98</f>
        <v>122.86800000000001</v>
      </c>
      <c r="O11" s="93">
        <f>'[11]E-generation Hp'!J98</f>
        <v>34.818</v>
      </c>
      <c r="P11" s="368"/>
      <c r="Q11" s="169" t="s">
        <v>26</v>
      </c>
      <c r="R11" s="93">
        <f>'[11]E-generation ''Eua'!F97</f>
        <v>98.754</v>
      </c>
      <c r="S11" s="93">
        <f>'[11]E-generation ''Eua'!H97</f>
        <v>98.313</v>
      </c>
      <c r="T11" s="93">
        <f>'[11]E-generation ''Eua'!J97</f>
        <v>24.873</v>
      </c>
      <c r="U11" s="368"/>
      <c r="V11" s="169" t="s">
        <v>26</v>
      </c>
      <c r="W11" s="76">
        <f t="shared" si="0"/>
        <v>4386.093</v>
      </c>
      <c r="X11" s="76">
        <f t="shared" si="1"/>
        <v>4310.893</v>
      </c>
      <c r="Y11" s="76">
        <f t="shared" si="2"/>
        <v>1135.1000000000001</v>
      </c>
    </row>
    <row r="12" spans="1:25" s="91" customFormat="1" ht="13.5">
      <c r="A12" s="368"/>
      <c r="B12" s="169" t="s">
        <v>27</v>
      </c>
      <c r="C12" s="92">
        <f>'[11]E-generation Tt'!F99</f>
        <v>3876.886</v>
      </c>
      <c r="D12" s="92">
        <f>'[11]E-generation Tt'!H99</f>
        <v>3727.302</v>
      </c>
      <c r="E12" s="92">
        <f>'[11]E-generation Tt'!J99</f>
        <v>984.011</v>
      </c>
      <c r="F12" s="368"/>
      <c r="G12" s="169" t="s">
        <v>27</v>
      </c>
      <c r="H12" s="93">
        <f>'[11]E-generation Vv'!F99</f>
        <v>449.341</v>
      </c>
      <c r="I12" s="93">
        <f>'[11]E-generation Vv'!H99</f>
        <v>429.01</v>
      </c>
      <c r="J12" s="93">
        <f>'[11]E-generation Vv'!J99</f>
        <v>123.984</v>
      </c>
      <c r="K12" s="368"/>
      <c r="L12" s="169" t="s">
        <v>27</v>
      </c>
      <c r="M12" s="93">
        <f>'[11]E-generation Hp'!F99</f>
        <v>138.164</v>
      </c>
      <c r="N12" s="93">
        <f>'[11]E-generation Hp'!H99</f>
        <v>132.23999999999998</v>
      </c>
      <c r="O12" s="93">
        <f>'[11]E-generation Hp'!J99</f>
        <v>37.606</v>
      </c>
      <c r="P12" s="368"/>
      <c r="Q12" s="169" t="s">
        <v>27</v>
      </c>
      <c r="R12" s="93">
        <f>'[11]E-generation ''Eua'!F98</f>
        <v>94.901</v>
      </c>
      <c r="S12" s="93">
        <f>'[11]E-generation ''Eua'!H98</f>
        <v>90.036</v>
      </c>
      <c r="T12" s="93">
        <f>'[11]E-generation ''Eua'!J98</f>
        <v>27.203</v>
      </c>
      <c r="U12" s="368"/>
      <c r="V12" s="169" t="s">
        <v>27</v>
      </c>
      <c r="W12" s="76">
        <f t="shared" si="0"/>
        <v>4559.2919999999995</v>
      </c>
      <c r="X12" s="76">
        <f t="shared" si="1"/>
        <v>4378.588</v>
      </c>
      <c r="Y12" s="76">
        <f t="shared" si="2"/>
        <v>1172.8039999999999</v>
      </c>
    </row>
    <row r="13" spans="1:25" s="91" customFormat="1" ht="13.5">
      <c r="A13" s="368"/>
      <c r="B13" s="169" t="s">
        <v>28</v>
      </c>
      <c r="C13" s="92">
        <f>'[11]E-generation Tt'!F100</f>
        <v>3698.458</v>
      </c>
      <c r="D13" s="92">
        <f>'[11]E-generation Tt'!H100</f>
        <v>3610.262</v>
      </c>
      <c r="E13" s="92">
        <f>'[11]E-generation Tt'!J100</f>
        <v>911.086</v>
      </c>
      <c r="F13" s="368"/>
      <c r="G13" s="169" t="s">
        <v>28</v>
      </c>
      <c r="H13" s="93">
        <f>'[11]E-generation Vv'!F100</f>
        <v>419.72</v>
      </c>
      <c r="I13" s="93">
        <f>'[11]E-generation Vv'!H100</f>
        <v>400.42</v>
      </c>
      <c r="J13" s="93">
        <f>'[11]E-generation Vv'!J100</f>
        <v>113.994</v>
      </c>
      <c r="K13" s="368"/>
      <c r="L13" s="169" t="s">
        <v>28</v>
      </c>
      <c r="M13" s="93">
        <f>'[11]E-generation Hp'!F100</f>
        <v>127.824</v>
      </c>
      <c r="N13" s="93">
        <f>'[11]E-generation Hp'!H100</f>
        <v>122.592</v>
      </c>
      <c r="O13" s="93">
        <f>'[11]E-generation Hp'!J100</f>
        <v>35.636</v>
      </c>
      <c r="P13" s="368"/>
      <c r="Q13" s="169" t="s">
        <v>28</v>
      </c>
      <c r="R13" s="93">
        <f>'[11]E-generation ''Eua'!F99</f>
        <v>86.705</v>
      </c>
      <c r="S13" s="93">
        <f>'[11]E-generation ''Eua'!H99</f>
        <v>84.756</v>
      </c>
      <c r="T13" s="93">
        <f>'[11]E-generation ''Eua'!J99</f>
        <v>25.71</v>
      </c>
      <c r="U13" s="368"/>
      <c r="V13" s="169" t="s">
        <v>28</v>
      </c>
      <c r="W13" s="76">
        <f t="shared" si="0"/>
        <v>4332.706999999999</v>
      </c>
      <c r="X13" s="76">
        <f t="shared" si="1"/>
        <v>4218.030000000001</v>
      </c>
      <c r="Y13" s="76">
        <f t="shared" si="2"/>
        <v>1086.426</v>
      </c>
    </row>
    <row r="14" spans="1:25" s="91" customFormat="1" ht="13.5">
      <c r="A14" s="369"/>
      <c r="B14" s="169" t="s">
        <v>29</v>
      </c>
      <c r="C14" s="92">
        <f>'[11]E-generation Tt'!F101</f>
        <v>3777.814</v>
      </c>
      <c r="D14" s="92">
        <f>'[11]E-generation Tt'!H101</f>
        <v>3727.3019999999997</v>
      </c>
      <c r="E14" s="92">
        <f>'[11]E-generation Tt'!J101</f>
        <v>939.134</v>
      </c>
      <c r="F14" s="369"/>
      <c r="G14" s="169" t="s">
        <v>29</v>
      </c>
      <c r="H14" s="93">
        <f>'[11]E-generation Vv'!F101</f>
        <v>454.684</v>
      </c>
      <c r="I14" s="93">
        <f>'[11]E-generation Vv'!H101</f>
        <v>423.41</v>
      </c>
      <c r="J14" s="93">
        <f>'[11]E-generation Vv'!J101</f>
        <v>121.543</v>
      </c>
      <c r="K14" s="369"/>
      <c r="L14" s="169" t="s">
        <v>29</v>
      </c>
      <c r="M14" s="93">
        <f>'[11]E-generation Hp'!F101</f>
        <v>138.993</v>
      </c>
      <c r="N14" s="93">
        <f>'[11]E-generation Hp'!H101</f>
        <v>133.09199999999998</v>
      </c>
      <c r="O14" s="93">
        <f>'[11]E-generation Hp'!J101</f>
        <v>37.793</v>
      </c>
      <c r="P14" s="369"/>
      <c r="Q14" s="169" t="s">
        <v>29</v>
      </c>
      <c r="R14" s="93">
        <f>'[11]E-generation ''Eua'!F100</f>
        <v>101.858</v>
      </c>
      <c r="S14" s="93">
        <f>'[11]E-generation ''Eua'!H100</f>
        <v>94.992</v>
      </c>
      <c r="T14" s="93">
        <f>'[11]E-generation ''Eua'!J100</f>
        <v>28.43</v>
      </c>
      <c r="U14" s="369"/>
      <c r="V14" s="169" t="s">
        <v>29</v>
      </c>
      <c r="W14" s="76">
        <f t="shared" si="0"/>
        <v>4473.349</v>
      </c>
      <c r="X14" s="76">
        <f t="shared" si="1"/>
        <v>4378.795999999999</v>
      </c>
      <c r="Y14" s="76">
        <f t="shared" si="2"/>
        <v>1126.9</v>
      </c>
    </row>
    <row r="15" spans="1:25" s="91" customFormat="1" ht="13.5">
      <c r="A15" s="370">
        <v>2007</v>
      </c>
      <c r="B15" s="69" t="s">
        <v>19</v>
      </c>
      <c r="C15" s="94">
        <f>'[11]E-generation Tt'!F102</f>
        <v>4037.888</v>
      </c>
      <c r="D15" s="94">
        <f>'[11]E-generation Tt'!H102</f>
        <v>3942.361</v>
      </c>
      <c r="E15" s="94">
        <f>'[11]E-generation Tt'!J102</f>
        <v>996.784</v>
      </c>
      <c r="F15" s="370">
        <v>2007</v>
      </c>
      <c r="G15" s="223" t="s">
        <v>19</v>
      </c>
      <c r="H15" s="95">
        <f>'[11]E-generation Vv'!F102</f>
        <v>473.976</v>
      </c>
      <c r="I15" s="95">
        <f>'[11]E-generation Vv'!H102</f>
        <v>451.42</v>
      </c>
      <c r="J15" s="95">
        <f>'[11]E-generation Vv'!J102</f>
        <v>121.543</v>
      </c>
      <c r="K15" s="370">
        <v>2007</v>
      </c>
      <c r="L15" s="69" t="s">
        <v>19</v>
      </c>
      <c r="M15" s="95">
        <f>'[11]E-generation Hp'!F102</f>
        <v>132.08</v>
      </c>
      <c r="N15" s="95">
        <f>'[11]E-generation Hp'!H102</f>
        <v>126.18</v>
      </c>
      <c r="O15" s="95">
        <f>'[11]E-generation Hp'!J102</f>
        <v>36.798</v>
      </c>
      <c r="P15" s="370">
        <v>2007</v>
      </c>
      <c r="Q15" s="223" t="s">
        <v>19</v>
      </c>
      <c r="R15" s="95">
        <f>'[11]E-generation ''Eua'!F101</f>
        <v>95.405</v>
      </c>
      <c r="S15" s="95">
        <f>'[11]E-generation ''Eua'!H101</f>
        <v>91.404</v>
      </c>
      <c r="T15" s="95">
        <f>'[11]E-generation ''Eua'!J101</f>
        <v>27.394</v>
      </c>
      <c r="U15" s="370">
        <v>2007</v>
      </c>
      <c r="V15" s="69" t="s">
        <v>19</v>
      </c>
      <c r="W15" s="77">
        <f t="shared" si="0"/>
        <v>4739.348999999999</v>
      </c>
      <c r="X15" s="77">
        <f t="shared" si="1"/>
        <v>4611.365</v>
      </c>
      <c r="Y15" s="77">
        <f t="shared" si="2"/>
        <v>1182.519</v>
      </c>
    </row>
    <row r="16" spans="1:25" s="91" customFormat="1" ht="13.5">
      <c r="A16" s="371"/>
      <c r="B16" s="69" t="s">
        <v>20</v>
      </c>
      <c r="C16" s="94">
        <f>'[11]E-generation Tt'!F103</f>
        <v>3895.636</v>
      </c>
      <c r="D16" s="94">
        <f>'[11]E-generation Tt'!H103</f>
        <v>3811.987</v>
      </c>
      <c r="E16" s="94">
        <f>'[11]E-generation Tt'!J103</f>
        <v>967.277</v>
      </c>
      <c r="F16" s="371"/>
      <c r="G16" s="223" t="s">
        <v>20</v>
      </c>
      <c r="H16" s="95">
        <f>'[11]E-generation Vv'!F103</f>
        <v>437.036</v>
      </c>
      <c r="I16" s="95">
        <f>'[11]E-generation Vv'!H103</f>
        <v>417.07</v>
      </c>
      <c r="J16" s="95">
        <f>'[11]E-generation Vv'!J103</f>
        <v>121.544</v>
      </c>
      <c r="K16" s="371"/>
      <c r="L16" s="69" t="s">
        <v>20</v>
      </c>
      <c r="M16" s="95">
        <f>'[11]E-generation Hp'!F103</f>
        <v>126.621</v>
      </c>
      <c r="N16" s="95">
        <f>'[11]E-generation Hp'!H103</f>
        <v>121.404</v>
      </c>
      <c r="O16" s="95">
        <f>'[11]E-generation Hp'!J103</f>
        <v>35.027</v>
      </c>
      <c r="P16" s="371"/>
      <c r="Q16" s="223" t="s">
        <v>20</v>
      </c>
      <c r="R16" s="95">
        <f>'[11]E-generation ''Eua'!F102</f>
        <v>98.806</v>
      </c>
      <c r="S16" s="95">
        <f>'[11]E-generation ''Eua'!H102</f>
        <v>85.344</v>
      </c>
      <c r="T16" s="95">
        <f>'[11]E-generation ''Eua'!J102</f>
        <v>25.131</v>
      </c>
      <c r="U16" s="371"/>
      <c r="V16" s="69" t="s">
        <v>20</v>
      </c>
      <c r="W16" s="77">
        <f t="shared" si="0"/>
        <v>4558.098999999999</v>
      </c>
      <c r="X16" s="77">
        <f t="shared" si="1"/>
        <v>4435.804999999999</v>
      </c>
      <c r="Y16" s="77">
        <f t="shared" si="2"/>
        <v>1148.9790000000003</v>
      </c>
    </row>
    <row r="17" spans="1:25" s="91" customFormat="1" ht="13.5">
      <c r="A17" s="371"/>
      <c r="B17" s="69" t="s">
        <v>21</v>
      </c>
      <c r="C17" s="94">
        <f>'[11]E-generation Tt'!F104</f>
        <v>4009.831</v>
      </c>
      <c r="D17" s="94">
        <f>'[11]E-generation Tt'!H104</f>
        <v>3942.655</v>
      </c>
      <c r="E17" s="94">
        <f>'[11]E-generation Tt'!J104</f>
        <v>1013.55</v>
      </c>
      <c r="F17" s="371"/>
      <c r="G17" s="223" t="s">
        <v>21</v>
      </c>
      <c r="H17" s="95">
        <f>'[11]E-generation Vv'!F104</f>
        <v>474.232</v>
      </c>
      <c r="I17" s="95">
        <f>'[11]E-generation Vv'!H104</f>
        <v>452.38000000000005</v>
      </c>
      <c r="J17" s="95">
        <f>'[11]E-generation Vv'!J104</f>
        <v>130.576</v>
      </c>
      <c r="K17" s="371"/>
      <c r="L17" s="69" t="s">
        <v>21</v>
      </c>
      <c r="M17" s="95">
        <f>'[11]E-generation Hp'!F104</f>
        <v>143.972</v>
      </c>
      <c r="N17" s="95">
        <f>'[11]E-generation Hp'!H104</f>
        <v>137.65200000000002</v>
      </c>
      <c r="O17" s="95">
        <f>'[11]E-generation Hp'!J104</f>
        <v>38.88</v>
      </c>
      <c r="P17" s="371"/>
      <c r="Q17" s="223" t="s">
        <v>21</v>
      </c>
      <c r="R17" s="95">
        <f>'[11]E-generation ''Eua'!F103</f>
        <v>109.319</v>
      </c>
      <c r="S17" s="95">
        <f>'[11]E-generation ''Eua'!H103</f>
        <v>97.176</v>
      </c>
      <c r="T17" s="95">
        <f>'[11]E-generation ''Eua'!J103</f>
        <v>29.561</v>
      </c>
      <c r="U17" s="371"/>
      <c r="V17" s="69" t="s">
        <v>21</v>
      </c>
      <c r="W17" s="77">
        <f t="shared" si="0"/>
        <v>4737.354</v>
      </c>
      <c r="X17" s="77">
        <f t="shared" si="1"/>
        <v>4629.863</v>
      </c>
      <c r="Y17" s="77">
        <f t="shared" si="2"/>
        <v>1212.567</v>
      </c>
    </row>
    <row r="18" spans="1:25" s="91" customFormat="1" ht="13.5">
      <c r="A18" s="371"/>
      <c r="B18" s="69" t="s">
        <v>22</v>
      </c>
      <c r="C18" s="94">
        <f>'[11]E-generation Tt'!F105</f>
        <v>3838.703</v>
      </c>
      <c r="D18" s="94">
        <f>'[11]E-generation Tt'!H105</f>
        <v>3761.259</v>
      </c>
      <c r="E18" s="94">
        <f>'[11]E-generation Tt'!J105</f>
        <v>950.485</v>
      </c>
      <c r="F18" s="371"/>
      <c r="G18" s="223" t="s">
        <v>22</v>
      </c>
      <c r="H18" s="95">
        <f>'[11]E-generation Vv'!F105</f>
        <v>436.29</v>
      </c>
      <c r="I18" s="95">
        <f>'[11]E-generation Vv'!H105</f>
        <v>415.34000000000003</v>
      </c>
      <c r="J18" s="95">
        <f>'[11]E-generation Vv'!J105</f>
        <v>120.822</v>
      </c>
      <c r="K18" s="371"/>
      <c r="L18" s="69" t="s">
        <v>22</v>
      </c>
      <c r="M18" s="95">
        <f>'[11]E-generation Hp'!F105</f>
        <v>135.434</v>
      </c>
      <c r="N18" s="95">
        <f>'[11]E-generation Hp'!H105</f>
        <v>129.624</v>
      </c>
      <c r="O18" s="95">
        <f>'[11]E-generation Hp'!J105</f>
        <v>36.699</v>
      </c>
      <c r="P18" s="371"/>
      <c r="Q18" s="223" t="s">
        <v>22</v>
      </c>
      <c r="R18" s="95">
        <f>'[11]E-generation ''Eua'!F104</f>
        <v>106.108</v>
      </c>
      <c r="S18" s="95">
        <f>'[11]E-generation ''Eua'!H104</f>
        <v>92.748</v>
      </c>
      <c r="T18" s="95">
        <f>'[11]E-generation ''Eua'!J104</f>
        <v>28.214</v>
      </c>
      <c r="U18" s="371"/>
      <c r="V18" s="69" t="s">
        <v>22</v>
      </c>
      <c r="W18" s="77">
        <f t="shared" si="0"/>
        <v>4516.535000000001</v>
      </c>
      <c r="X18" s="77">
        <f t="shared" si="1"/>
        <v>4398.971</v>
      </c>
      <c r="Y18" s="77">
        <f t="shared" si="2"/>
        <v>1136.22</v>
      </c>
    </row>
    <row r="19" spans="1:25" s="91" customFormat="1" ht="13.5">
      <c r="A19" s="371"/>
      <c r="B19" s="69" t="s">
        <v>4</v>
      </c>
      <c r="C19" s="94">
        <f>'[11]E-generation Tt'!F106</f>
        <v>4139.75</v>
      </c>
      <c r="D19" s="94">
        <f>'[11]E-generation Tt'!H106</f>
        <v>4044.282</v>
      </c>
      <c r="E19" s="94">
        <f>'[11]E-generation Tt'!J106</f>
        <v>1009.345</v>
      </c>
      <c r="F19" s="371"/>
      <c r="G19" s="223" t="s">
        <v>4</v>
      </c>
      <c r="H19" s="95">
        <f>'[11]E-generation Vv'!F106</f>
        <v>478.206</v>
      </c>
      <c r="I19" s="95">
        <f>'[11]E-generation Vv'!H106</f>
        <v>455.86</v>
      </c>
      <c r="J19" s="95">
        <f>'[11]E-generation Vv'!J106</f>
        <v>139.525</v>
      </c>
      <c r="K19" s="371"/>
      <c r="L19" s="69" t="s">
        <v>4</v>
      </c>
      <c r="M19" s="95">
        <f>'[11]E-generation Hp'!F106</f>
        <v>135.539</v>
      </c>
      <c r="N19" s="95">
        <f>'[11]E-generation Hp'!H106</f>
        <v>131.232</v>
      </c>
      <c r="O19" s="95">
        <f>'[11]E-generation Hp'!J106</f>
        <v>37.788</v>
      </c>
      <c r="P19" s="371"/>
      <c r="Q19" s="223" t="s">
        <v>4</v>
      </c>
      <c r="R19" s="95">
        <f>'[11]E-generation ''Eua'!F105</f>
        <v>119.387</v>
      </c>
      <c r="S19" s="95">
        <f>'[11]E-generation ''Eua'!H105</f>
        <v>107.544</v>
      </c>
      <c r="T19" s="95">
        <f>'[11]E-generation ''Eua'!J105</f>
        <v>32.57</v>
      </c>
      <c r="U19" s="371"/>
      <c r="V19" s="69" t="s">
        <v>4</v>
      </c>
      <c r="W19" s="77">
        <f t="shared" si="0"/>
        <v>4872.882</v>
      </c>
      <c r="X19" s="77">
        <f t="shared" si="1"/>
        <v>4738.918</v>
      </c>
      <c r="Y19" s="77">
        <f t="shared" si="2"/>
        <v>1219.228</v>
      </c>
    </row>
    <row r="20" spans="1:25" s="91" customFormat="1" ht="13.5">
      <c r="A20" s="371"/>
      <c r="B20" s="69" t="s">
        <v>23</v>
      </c>
      <c r="C20" s="94">
        <f>'[11]E-generation Tt'!F107</f>
        <v>3927.478</v>
      </c>
      <c r="D20" s="94">
        <f>'[11]E-generation Tt'!H107</f>
        <v>3754.515</v>
      </c>
      <c r="E20" s="94">
        <f>'[11]E-generation Tt'!J107</f>
        <v>955.83</v>
      </c>
      <c r="F20" s="371"/>
      <c r="G20" s="223" t="s">
        <v>23</v>
      </c>
      <c r="H20" s="95">
        <f>'[11]E-generation Vv'!F107</f>
        <v>454.699</v>
      </c>
      <c r="I20" s="95">
        <f>'[11]E-generation Vv'!H107</f>
        <v>432.91</v>
      </c>
      <c r="J20" s="95">
        <f>'[11]E-generation Vv'!J107</f>
        <v>133.952</v>
      </c>
      <c r="K20" s="371"/>
      <c r="L20" s="69" t="s">
        <v>23</v>
      </c>
      <c r="M20" s="95">
        <f>'[11]E-generation Hp'!F107</f>
        <v>132.2</v>
      </c>
      <c r="N20" s="95">
        <f>'[11]E-generation Hp'!H107</f>
        <v>126.85199999999999</v>
      </c>
      <c r="O20" s="95">
        <f>'[11]E-generation Hp'!J107</f>
        <v>36.129</v>
      </c>
      <c r="P20" s="371"/>
      <c r="Q20" s="223" t="s">
        <v>23</v>
      </c>
      <c r="R20" s="95">
        <f>'[11]E-generation ''Eua'!F106</f>
        <v>109.355</v>
      </c>
      <c r="S20" s="95">
        <f>'[11]E-generation ''Eua'!H106</f>
        <v>95.44800000000001</v>
      </c>
      <c r="T20" s="95">
        <f>'[11]E-generation ''Eua'!J106</f>
        <v>29.746</v>
      </c>
      <c r="U20" s="371"/>
      <c r="V20" s="69" t="s">
        <v>23</v>
      </c>
      <c r="W20" s="77">
        <f t="shared" si="0"/>
        <v>4623.731999999999</v>
      </c>
      <c r="X20" s="77">
        <f t="shared" si="1"/>
        <v>4409.725</v>
      </c>
      <c r="Y20" s="77">
        <f t="shared" si="2"/>
        <v>1155.6570000000002</v>
      </c>
    </row>
    <row r="21" spans="1:25" s="91" customFormat="1" ht="13.5">
      <c r="A21" s="371"/>
      <c r="B21" s="69" t="s">
        <v>24</v>
      </c>
      <c r="C21" s="94">
        <f>'[11]E-generation Tt'!F108</f>
        <v>3636.76</v>
      </c>
      <c r="D21" s="94">
        <f>'[11]E-generation Tt'!H108</f>
        <v>3550.0040000000004</v>
      </c>
      <c r="E21" s="94">
        <f>'[11]E-generation Tt'!J108</f>
        <v>928.122</v>
      </c>
      <c r="F21" s="371"/>
      <c r="G21" s="223" t="s">
        <v>24</v>
      </c>
      <c r="H21" s="95">
        <f>'[11]E-generation Vv'!F108</f>
        <v>446.891</v>
      </c>
      <c r="I21" s="95">
        <f>'[11]E-generation Vv'!H108</f>
        <v>425.31</v>
      </c>
      <c r="J21" s="95">
        <f>'[11]E-generation Vv'!J108</f>
        <v>130.311</v>
      </c>
      <c r="K21" s="371"/>
      <c r="L21" s="69" t="s">
        <v>24</v>
      </c>
      <c r="M21" s="95">
        <f>'[11]E-generation Hp'!F108</f>
        <v>134.264</v>
      </c>
      <c r="N21" s="95">
        <f>'[11]E-generation Hp'!H108</f>
        <v>128.08800000000002</v>
      </c>
      <c r="O21" s="95">
        <f>'[11]E-generation Hp'!J108</f>
        <v>36.289</v>
      </c>
      <c r="P21" s="371"/>
      <c r="Q21" s="223" t="s">
        <v>24</v>
      </c>
      <c r="R21" s="95">
        <f>'[11]E-generation ''Eua'!F107</f>
        <v>110.897</v>
      </c>
      <c r="S21" s="95">
        <f>'[11]E-generation ''Eua'!H107</f>
        <v>98.244</v>
      </c>
      <c r="T21" s="95">
        <f>'[11]E-generation ''Eua'!J107</f>
        <v>30.201</v>
      </c>
      <c r="U21" s="371"/>
      <c r="V21" s="69" t="s">
        <v>24</v>
      </c>
      <c r="W21" s="77">
        <f t="shared" si="0"/>
        <v>4328.812</v>
      </c>
      <c r="X21" s="77">
        <f t="shared" si="1"/>
        <v>4201.646</v>
      </c>
      <c r="Y21" s="77">
        <f t="shared" si="2"/>
        <v>1124.923</v>
      </c>
    </row>
    <row r="22" spans="1:25" s="91" customFormat="1" ht="13.5">
      <c r="A22" s="371"/>
      <c r="B22" s="69" t="s">
        <v>25</v>
      </c>
      <c r="C22" s="94">
        <f>'[11]E-generation Tt'!F109</f>
        <v>3895.094</v>
      </c>
      <c r="D22" s="94">
        <f>'[11]E-generation Tt'!H109</f>
        <v>3801.91</v>
      </c>
      <c r="E22" s="94">
        <f>'[11]E-generation Tt'!J109</f>
        <v>914.772</v>
      </c>
      <c r="F22" s="371"/>
      <c r="G22" s="223" t="s">
        <v>25</v>
      </c>
      <c r="H22" s="95">
        <f>'[11]E-generation Vv'!F109</f>
        <v>469.017</v>
      </c>
      <c r="I22" s="95">
        <f>'[11]E-generation Vv'!H109</f>
        <v>447.03</v>
      </c>
      <c r="J22" s="95">
        <f>'[11]E-generation Vv'!J109</f>
        <v>135.558</v>
      </c>
      <c r="K22" s="371"/>
      <c r="L22" s="69" t="s">
        <v>25</v>
      </c>
      <c r="M22" s="95">
        <f>'[11]E-generation Hp'!F109</f>
        <v>131.813</v>
      </c>
      <c r="N22" s="95">
        <f>'[11]E-generation Hp'!H109</f>
        <v>126.26399999999998</v>
      </c>
      <c r="O22" s="95">
        <f>'[11]E-generation Hp'!J109</f>
        <v>36.051</v>
      </c>
      <c r="P22" s="371"/>
      <c r="Q22" s="223" t="s">
        <v>25</v>
      </c>
      <c r="R22" s="95">
        <f>'[11]E-generation ''Eua'!F108</f>
        <v>104.8</v>
      </c>
      <c r="S22" s="95">
        <f>'[11]E-generation ''Eua'!H108</f>
        <v>95.652</v>
      </c>
      <c r="T22" s="95">
        <f>'[11]E-generation ''Eua'!J108</f>
        <v>30.077</v>
      </c>
      <c r="U22" s="371"/>
      <c r="V22" s="69" t="s">
        <v>25</v>
      </c>
      <c r="W22" s="77">
        <f t="shared" si="0"/>
        <v>4600.724</v>
      </c>
      <c r="X22" s="77">
        <f t="shared" si="1"/>
        <v>4470.856</v>
      </c>
      <c r="Y22" s="77">
        <f t="shared" si="2"/>
        <v>1116.4579999999999</v>
      </c>
    </row>
    <row r="23" spans="1:25" s="91" customFormat="1" ht="13.5">
      <c r="A23" s="371"/>
      <c r="B23" s="69" t="s">
        <v>26</v>
      </c>
      <c r="C23" s="94">
        <f>'[11]E-generation Tt'!F110</f>
        <v>4038.522</v>
      </c>
      <c r="D23" s="94">
        <f>'[11]E-generation Tt'!H110</f>
        <v>3953.59</v>
      </c>
      <c r="E23" s="94">
        <f>'[11]E-generation Tt'!J110</f>
        <v>973.048</v>
      </c>
      <c r="F23" s="371"/>
      <c r="G23" s="223" t="s">
        <v>26</v>
      </c>
      <c r="H23" s="95">
        <f>'[11]E-generation Vv'!F110</f>
        <v>455.757</v>
      </c>
      <c r="I23" s="95">
        <f>'[11]E-generation Vv'!H110</f>
        <v>425.23</v>
      </c>
      <c r="J23" s="95">
        <f>'[11]E-generation Vv'!J110</f>
        <v>127.413</v>
      </c>
      <c r="K23" s="371"/>
      <c r="L23" s="69" t="s">
        <v>26</v>
      </c>
      <c r="M23" s="95">
        <f>'[11]E-generation Hp'!F110</f>
        <v>130.727</v>
      </c>
      <c r="N23" s="95">
        <f>'[11]E-generation Hp'!H110</f>
        <v>126.072</v>
      </c>
      <c r="O23" s="95">
        <f>'[11]E-generation Hp'!J110</f>
        <v>36.228</v>
      </c>
      <c r="P23" s="371"/>
      <c r="Q23" s="223" t="s">
        <v>26</v>
      </c>
      <c r="R23" s="95">
        <f>'[11]E-generation ''Eua'!F109</f>
        <v>103.878</v>
      </c>
      <c r="S23" s="95">
        <f>'[11]E-generation ''Eua'!H109</f>
        <v>91.284</v>
      </c>
      <c r="T23" s="95">
        <f>'[11]E-generation ''Eua'!J109</f>
        <v>29.639</v>
      </c>
      <c r="U23" s="371"/>
      <c r="V23" s="69" t="s">
        <v>26</v>
      </c>
      <c r="W23" s="77">
        <f t="shared" si="0"/>
        <v>4728.883999999999</v>
      </c>
      <c r="X23" s="77">
        <f t="shared" si="1"/>
        <v>4596.1759999999995</v>
      </c>
      <c r="Y23" s="77">
        <f t="shared" si="2"/>
        <v>1166.328</v>
      </c>
    </row>
    <row r="24" spans="1:25" s="91" customFormat="1" ht="13.5">
      <c r="A24" s="371"/>
      <c r="B24" s="69" t="s">
        <v>27</v>
      </c>
      <c r="C24" s="94">
        <f>'[11]E-generation Tt'!F111</f>
        <v>4262.203</v>
      </c>
      <c r="D24" s="94">
        <f>'[11]E-generation Tt'!H111</f>
        <v>4158.09</v>
      </c>
      <c r="E24" s="94">
        <f>'[11]E-generation Tt'!J111</f>
        <v>1034.857</v>
      </c>
      <c r="F24" s="371"/>
      <c r="G24" s="223" t="s">
        <v>27</v>
      </c>
      <c r="H24" s="95">
        <f>'[11]E-generation Vv'!F111</f>
        <v>469.653</v>
      </c>
      <c r="I24" s="95">
        <f>'[11]E-generation Vv'!H111</f>
        <v>447.04</v>
      </c>
      <c r="J24" s="95">
        <f>'[11]E-generation Vv'!J111</f>
        <v>132.767</v>
      </c>
      <c r="K24" s="371"/>
      <c r="L24" s="69" t="s">
        <v>27</v>
      </c>
      <c r="M24" s="95">
        <f>'[11]E-generation Hp'!F111</f>
        <v>136.615</v>
      </c>
      <c r="N24" s="95">
        <f>'[11]E-generation Hp'!H111</f>
        <v>130.452</v>
      </c>
      <c r="O24" s="95">
        <f>'[11]E-generation Hp'!J111</f>
        <v>38.028</v>
      </c>
      <c r="P24" s="371"/>
      <c r="Q24" s="223" t="s">
        <v>27</v>
      </c>
      <c r="R24" s="95">
        <f>'[11]E-generation ''Eua'!F110</f>
        <v>105.997</v>
      </c>
      <c r="S24" s="95">
        <f>'[11]E-generation ''Eua'!H110</f>
        <v>92.988</v>
      </c>
      <c r="T24" s="95">
        <f>'[11]E-generation ''Eua'!J110</f>
        <v>31.216</v>
      </c>
      <c r="U24" s="371"/>
      <c r="V24" s="69" t="s">
        <v>27</v>
      </c>
      <c r="W24" s="77">
        <f t="shared" si="0"/>
        <v>4974.468000000001</v>
      </c>
      <c r="X24" s="77">
        <f t="shared" si="1"/>
        <v>4828.570000000001</v>
      </c>
      <c r="Y24" s="77">
        <f t="shared" si="2"/>
        <v>1236.868</v>
      </c>
    </row>
    <row r="25" spans="1:25" s="91" customFormat="1" ht="13.5">
      <c r="A25" s="371"/>
      <c r="B25" s="69" t="s">
        <v>28</v>
      </c>
      <c r="C25" s="94">
        <f>'[11]E-generation Tt'!F112</f>
        <v>4046.032</v>
      </c>
      <c r="D25" s="94">
        <f>'[11]E-generation Tt'!H112</f>
        <v>3931.733</v>
      </c>
      <c r="E25" s="94">
        <f>'[11]E-generation Tt'!J112</f>
        <v>987.25</v>
      </c>
      <c r="F25" s="371"/>
      <c r="G25" s="223" t="s">
        <v>28</v>
      </c>
      <c r="H25" s="95">
        <f>'[11]E-generation Vv'!F112</f>
        <v>453.369</v>
      </c>
      <c r="I25" s="95">
        <f>'[11]E-generation Vv'!H112</f>
        <v>432.97</v>
      </c>
      <c r="J25" s="95">
        <f>'[11]E-generation Vv'!J112</f>
        <v>129.076</v>
      </c>
      <c r="K25" s="371"/>
      <c r="L25" s="69" t="s">
        <v>28</v>
      </c>
      <c r="M25" s="95">
        <f>'[11]E-generation Hp'!F112</f>
        <v>128.201</v>
      </c>
      <c r="N25" s="95">
        <f>'[11]E-generation Hp'!H112</f>
        <v>122.916</v>
      </c>
      <c r="O25" s="95">
        <f>'[11]E-generation Hp'!J112</f>
        <v>36.236</v>
      </c>
      <c r="P25" s="371"/>
      <c r="Q25" s="223" t="s">
        <v>28</v>
      </c>
      <c r="R25" s="95">
        <f>'[11]E-generation ''Eua'!F111</f>
        <v>102.765</v>
      </c>
      <c r="S25" s="95">
        <f>'[11]E-generation ''Eua'!H111</f>
        <v>90.48</v>
      </c>
      <c r="T25" s="95">
        <f>'[11]E-generation ''Eua'!J111</f>
        <v>29.616</v>
      </c>
      <c r="U25" s="371"/>
      <c r="V25" s="69" t="s">
        <v>28</v>
      </c>
      <c r="W25" s="77">
        <f t="shared" si="0"/>
        <v>4730.367</v>
      </c>
      <c r="X25" s="77">
        <f t="shared" si="1"/>
        <v>4578.099</v>
      </c>
      <c r="Y25" s="77">
        <f t="shared" si="2"/>
        <v>1182.178</v>
      </c>
    </row>
    <row r="26" spans="1:25" s="91" customFormat="1" ht="13.5">
      <c r="A26" s="372"/>
      <c r="B26" s="69" t="s">
        <v>29</v>
      </c>
      <c r="C26" s="94">
        <f>'[11]E-generation Tt'!F113</f>
        <v>4308.081</v>
      </c>
      <c r="D26" s="94">
        <f>'[11]E-generation Tt'!H113</f>
        <v>4182.188</v>
      </c>
      <c r="E26" s="94">
        <f>'[11]E-generation Tt'!J113</f>
        <v>1040.362</v>
      </c>
      <c r="F26" s="372"/>
      <c r="G26" s="223" t="s">
        <v>29</v>
      </c>
      <c r="H26" s="95">
        <f>'[11]E-generation Vv'!F113</f>
        <v>467.074</v>
      </c>
      <c r="I26" s="95">
        <f>'[11]E-generation Vv'!H113</f>
        <v>457</v>
      </c>
      <c r="J26" s="95">
        <f>'[11]E-generation Vv'!J113</f>
        <v>122.966</v>
      </c>
      <c r="K26" s="372"/>
      <c r="L26" s="69" t="s">
        <v>29</v>
      </c>
      <c r="M26" s="95">
        <f>'[11]E-generation Hp'!F113</f>
        <v>135.61</v>
      </c>
      <c r="N26" s="95">
        <f>'[11]E-generation Hp'!H113</f>
        <v>129.828</v>
      </c>
      <c r="O26" s="95">
        <f>'[11]E-generation Hp'!J113</f>
        <v>37.517</v>
      </c>
      <c r="P26" s="372"/>
      <c r="Q26" s="223" t="s">
        <v>29</v>
      </c>
      <c r="R26" s="95">
        <f>'[11]E-generation ''Eua'!F112</f>
        <v>112.375</v>
      </c>
      <c r="S26" s="95">
        <f>'[11]E-generation ''Eua'!H112</f>
        <v>99.708</v>
      </c>
      <c r="T26" s="95">
        <f>'[11]E-generation ''Eua'!J112</f>
        <v>32.618</v>
      </c>
      <c r="U26" s="372"/>
      <c r="V26" s="69" t="s">
        <v>29</v>
      </c>
      <c r="W26" s="77">
        <f t="shared" si="0"/>
        <v>5023.139999999999</v>
      </c>
      <c r="X26" s="77">
        <f t="shared" si="1"/>
        <v>4868.724</v>
      </c>
      <c r="Y26" s="77">
        <f t="shared" si="2"/>
        <v>1233.463</v>
      </c>
    </row>
    <row r="27" spans="1:27" ht="13.5">
      <c r="A27" s="365">
        <v>2008</v>
      </c>
      <c r="B27" s="169" t="s">
        <v>19</v>
      </c>
      <c r="C27" s="92">
        <f>'[11]E-generation Tt'!F114</f>
        <v>4334.248</v>
      </c>
      <c r="D27" s="92">
        <f>'[11]E-generation Tt'!H114</f>
        <v>4210.9619999999995</v>
      </c>
      <c r="E27" s="92">
        <f>'[11]E-generation Tt'!J114</f>
        <v>1058.569</v>
      </c>
      <c r="F27" s="365">
        <v>2008</v>
      </c>
      <c r="G27" s="169" t="s">
        <v>19</v>
      </c>
      <c r="H27" s="93">
        <f>'[11]E-generation Vv'!F114</f>
        <v>467.744</v>
      </c>
      <c r="I27" s="93">
        <f>'[11]E-generation Vv'!H114</f>
        <v>436.61</v>
      </c>
      <c r="J27" s="93">
        <f>'[11]E-generation Vv'!J114</f>
        <v>130.162</v>
      </c>
      <c r="K27" s="365">
        <v>2008</v>
      </c>
      <c r="L27" s="169" t="s">
        <v>19</v>
      </c>
      <c r="M27" s="93">
        <f>'[11]E-generation Hp'!F114</f>
        <v>136.068</v>
      </c>
      <c r="N27" s="93">
        <f>'[11]E-generation Hp'!H114</f>
        <v>131.388</v>
      </c>
      <c r="O27" s="93">
        <f>'[11]E-generation Hp'!J114</f>
        <v>38.555</v>
      </c>
      <c r="P27" s="365">
        <v>2008</v>
      </c>
      <c r="Q27" s="169" t="s">
        <v>19</v>
      </c>
      <c r="R27" s="93">
        <f>'[11]E-generation ''Eua'!F113</f>
        <v>109.853</v>
      </c>
      <c r="S27" s="93">
        <f>'[11]E-generation ''Eua'!H113</f>
        <v>97.092</v>
      </c>
      <c r="T27" s="93">
        <f>'[11]E-generation ''Eua'!J113</f>
        <v>31.832</v>
      </c>
      <c r="U27" s="365">
        <v>2008</v>
      </c>
      <c r="V27" s="169" t="s">
        <v>19</v>
      </c>
      <c r="W27" s="76">
        <f aca="true" t="shared" si="3" ref="W27:W51">SUM(C27,H27,M27,R27)</f>
        <v>5047.913</v>
      </c>
      <c r="X27" s="76">
        <f aca="true" t="shared" si="4" ref="X27:X51">SUM(D27,I27,N27,S27)</f>
        <v>4876.051999999999</v>
      </c>
      <c r="Y27" s="76">
        <f aca="true" t="shared" si="5" ref="Y27:Y51">SUM(E27,J27,O27,T27)</f>
        <v>1259.1180000000002</v>
      </c>
      <c r="Z27" s="5">
        <f>SUM(W27:W38)</f>
        <v>56781.701</v>
      </c>
      <c r="AA27" s="5">
        <f>SUM(Y27:Y38)</f>
        <v>14186.248000000001</v>
      </c>
    </row>
    <row r="28" spans="1:25" ht="13.5">
      <c r="A28" s="365"/>
      <c r="B28" s="169" t="s">
        <v>20</v>
      </c>
      <c r="C28" s="92">
        <f>'[11]E-generation Tt'!F115</f>
        <v>4263.694</v>
      </c>
      <c r="D28" s="92">
        <f>'[11]E-generation Tt'!H115</f>
        <v>4138.878000000001</v>
      </c>
      <c r="E28" s="92">
        <f>'[11]E-generation Tt'!J115</f>
        <v>1043.076</v>
      </c>
      <c r="F28" s="365"/>
      <c r="G28" s="169" t="s">
        <v>20</v>
      </c>
      <c r="H28" s="93">
        <f>'[11]E-generation Vv'!F115</f>
        <v>436.374</v>
      </c>
      <c r="I28" s="93">
        <f>'[11]E-generation Vv'!H115</f>
        <v>415.78000000000003</v>
      </c>
      <c r="J28" s="93">
        <f>'[11]E-generation Vv'!J115</f>
        <v>124.954</v>
      </c>
      <c r="K28" s="365"/>
      <c r="L28" s="169" t="s">
        <v>20</v>
      </c>
      <c r="M28" s="93">
        <f>'[11]E-generation Hp'!F115</f>
        <v>127.725</v>
      </c>
      <c r="N28" s="93">
        <f>'[11]E-generation Hp'!H115</f>
        <v>122.32799999999999</v>
      </c>
      <c r="O28" s="93">
        <f>'[11]E-generation Hp'!J115</f>
        <v>35.43</v>
      </c>
      <c r="P28" s="365"/>
      <c r="Q28" s="169" t="s">
        <v>20</v>
      </c>
      <c r="R28" s="93">
        <f>'[11]E-generation ''Eua'!F114</f>
        <v>99.064</v>
      </c>
      <c r="S28" s="93">
        <f>'[11]E-generation ''Eua'!H114</f>
        <v>87.312</v>
      </c>
      <c r="T28" s="93">
        <f>'[11]E-generation ''Eua'!J114</f>
        <v>28.252</v>
      </c>
      <c r="U28" s="365"/>
      <c r="V28" s="169" t="s">
        <v>20</v>
      </c>
      <c r="W28" s="76">
        <f t="shared" si="3"/>
        <v>4926.857000000001</v>
      </c>
      <c r="X28" s="76">
        <f t="shared" si="4"/>
        <v>4764.298000000001</v>
      </c>
      <c r="Y28" s="76">
        <f t="shared" si="5"/>
        <v>1231.712</v>
      </c>
    </row>
    <row r="29" spans="1:25" ht="13.5">
      <c r="A29" s="365"/>
      <c r="B29" s="169" t="s">
        <v>21</v>
      </c>
      <c r="C29" s="92">
        <f>'[11]E-generation Tt'!F116</f>
        <v>4403.129</v>
      </c>
      <c r="D29" s="92">
        <f>'[11]E-generation Tt'!H116</f>
        <v>4276.818</v>
      </c>
      <c r="E29" s="92">
        <f>'[11]E-generation Tt'!J116</f>
        <v>1073.646</v>
      </c>
      <c r="F29" s="365"/>
      <c r="G29" s="169" t="s">
        <v>21</v>
      </c>
      <c r="H29" s="93">
        <f>'[11]E-generation Vv'!F116</f>
        <v>442.06</v>
      </c>
      <c r="I29" s="93">
        <f>'[11]E-generation Vv'!H116</f>
        <v>421.5</v>
      </c>
      <c r="J29" s="93">
        <f>'[11]E-generation Vv'!J116</f>
        <v>126.733</v>
      </c>
      <c r="K29" s="365"/>
      <c r="L29" s="169" t="s">
        <v>21</v>
      </c>
      <c r="M29" s="93">
        <f>'[11]E-generation Hp'!F116</f>
        <v>135.074</v>
      </c>
      <c r="N29" s="93">
        <f>'[11]E-generation Hp'!H116</f>
        <v>130.38000000000002</v>
      </c>
      <c r="O29" s="93">
        <f>'[11]E-generation Hp'!J116</f>
        <v>35.651</v>
      </c>
      <c r="P29" s="365"/>
      <c r="Q29" s="169" t="s">
        <v>21</v>
      </c>
      <c r="R29" s="93">
        <f>'[11]E-generation ''Eua'!F115</f>
        <v>105.929</v>
      </c>
      <c r="S29" s="93">
        <f>'[11]E-generation ''Eua'!H115</f>
        <v>95.004</v>
      </c>
      <c r="T29" s="93">
        <f>'[11]E-generation ''Eua'!J115</f>
        <v>30.294</v>
      </c>
      <c r="U29" s="365"/>
      <c r="V29" s="169" t="s">
        <v>21</v>
      </c>
      <c r="W29" s="76">
        <f t="shared" si="3"/>
        <v>5086.192</v>
      </c>
      <c r="X29" s="76">
        <f t="shared" si="4"/>
        <v>4923.702</v>
      </c>
      <c r="Y29" s="76">
        <f t="shared" si="5"/>
        <v>1266.324</v>
      </c>
    </row>
    <row r="30" spans="1:25" ht="13.5">
      <c r="A30" s="365"/>
      <c r="B30" s="169" t="s">
        <v>22</v>
      </c>
      <c r="C30" s="92">
        <f>'[11]E-generation Tt'!F117</f>
        <v>4385.466</v>
      </c>
      <c r="D30" s="92">
        <f>'[11]E-generation Tt'!H117</f>
        <v>4233.962</v>
      </c>
      <c r="E30" s="92">
        <f>'[11]E-generation Tt'!J117</f>
        <v>1079.063</v>
      </c>
      <c r="F30" s="365"/>
      <c r="G30" s="169" t="s">
        <v>22</v>
      </c>
      <c r="H30" s="93">
        <f>'[11]E-generation Vv'!F117</f>
        <v>431.89</v>
      </c>
      <c r="I30" s="93">
        <f>'[11]E-generation Vv'!H117</f>
        <v>411.57</v>
      </c>
      <c r="J30" s="93">
        <f>'[11]E-generation Vv'!J117</f>
        <v>122.35</v>
      </c>
      <c r="K30" s="365"/>
      <c r="L30" s="169" t="s">
        <v>22</v>
      </c>
      <c r="M30" s="93">
        <f>'[11]E-generation Hp'!F117</f>
        <v>124.896</v>
      </c>
      <c r="N30" s="93">
        <f>'[11]E-generation Hp'!H117</f>
        <v>123.899</v>
      </c>
      <c r="O30" s="93">
        <f>'[11]E-generation Hp'!J117</f>
        <v>37.383</v>
      </c>
      <c r="P30" s="365"/>
      <c r="Q30" s="169" t="s">
        <v>22</v>
      </c>
      <c r="R30" s="93">
        <f>'[11]E-generation ''Eua'!F116</f>
        <v>94.504</v>
      </c>
      <c r="S30" s="93">
        <f>'[11]E-generation ''Eua'!H116</f>
        <v>85.932</v>
      </c>
      <c r="T30" s="93">
        <f>'[11]E-generation ''Eua'!J116</f>
        <v>26.209</v>
      </c>
      <c r="U30" s="365"/>
      <c r="V30" s="169" t="s">
        <v>22</v>
      </c>
      <c r="W30" s="76">
        <f t="shared" si="3"/>
        <v>5036.756</v>
      </c>
      <c r="X30" s="76">
        <f t="shared" si="4"/>
        <v>4855.363</v>
      </c>
      <c r="Y30" s="76">
        <f t="shared" si="5"/>
        <v>1265.005</v>
      </c>
    </row>
    <row r="31" spans="1:25" ht="13.5">
      <c r="A31" s="365"/>
      <c r="B31" s="169" t="s">
        <v>4</v>
      </c>
      <c r="C31" s="92">
        <f>'[11]E-generation Tt'!F118</f>
        <v>4036.783</v>
      </c>
      <c r="D31" s="92">
        <f>'[11]E-generation Tt'!H118</f>
        <v>3872.0209999999997</v>
      </c>
      <c r="E31" s="92">
        <f>'[11]E-generation Tt'!J118</f>
        <v>984.148</v>
      </c>
      <c r="F31" s="365"/>
      <c r="G31" s="169" t="s">
        <v>4</v>
      </c>
      <c r="H31" s="93">
        <f>'[11]E-generation Vv'!F118</f>
        <v>459.389</v>
      </c>
      <c r="I31" s="93">
        <f>'[11]E-generation Vv'!H118</f>
        <v>437.1</v>
      </c>
      <c r="J31" s="93">
        <f>'[11]E-generation Vv'!J118</f>
        <v>128.247</v>
      </c>
      <c r="K31" s="365"/>
      <c r="L31" s="169" t="s">
        <v>4</v>
      </c>
      <c r="M31" s="93">
        <f>'[11]E-generation Hp'!F118</f>
        <v>118.599</v>
      </c>
      <c r="N31" s="93">
        <f>'[11]E-generation Hp'!H118</f>
        <v>116.988</v>
      </c>
      <c r="O31" s="93">
        <f>'[11]E-generation Hp'!J118</f>
        <v>36.014</v>
      </c>
      <c r="P31" s="365"/>
      <c r="Q31" s="169" t="s">
        <v>4</v>
      </c>
      <c r="R31" s="93">
        <f>'[11]E-generation ''Eua'!F117</f>
        <v>99.675</v>
      </c>
      <c r="S31" s="93">
        <f>'[11]E-generation ''Eua'!H117</f>
        <v>89.22</v>
      </c>
      <c r="T31" s="93">
        <f>'[11]E-generation ''Eua'!J117</f>
        <v>28.135</v>
      </c>
      <c r="U31" s="365"/>
      <c r="V31" s="169" t="s">
        <v>4</v>
      </c>
      <c r="W31" s="76">
        <f t="shared" si="3"/>
        <v>4714.446</v>
      </c>
      <c r="X31" s="76">
        <f t="shared" si="4"/>
        <v>4515.329000000001</v>
      </c>
      <c r="Y31" s="76">
        <f t="shared" si="5"/>
        <v>1176.5439999999999</v>
      </c>
    </row>
    <row r="32" spans="1:25" ht="13.5">
      <c r="A32" s="365"/>
      <c r="B32" s="169" t="s">
        <v>23</v>
      </c>
      <c r="C32" s="92">
        <f>'[11]E-generation Tt'!F119</f>
        <v>3892.946</v>
      </c>
      <c r="D32" s="92">
        <f>'[11]E-generation Tt'!H119</f>
        <v>3769.73</v>
      </c>
      <c r="E32" s="92">
        <f>'[11]E-generation Tt'!J119</f>
        <v>949.734</v>
      </c>
      <c r="F32" s="365"/>
      <c r="G32" s="169" t="s">
        <v>23</v>
      </c>
      <c r="H32" s="93">
        <f>'[11]E-generation Vv'!F119</f>
        <v>420.937</v>
      </c>
      <c r="I32" s="93">
        <f>'[11]E-generation Vv'!H119</f>
        <v>399.98</v>
      </c>
      <c r="J32" s="93">
        <f>'[11]E-generation Vv'!J119</f>
        <v>116.655</v>
      </c>
      <c r="K32" s="365"/>
      <c r="L32" s="169" t="s">
        <v>23</v>
      </c>
      <c r="M32" s="93">
        <f>'[11]E-generation Hp'!F119</f>
        <v>116.283</v>
      </c>
      <c r="N32" s="93">
        <f>'[11]E-generation Hp'!H119</f>
        <v>114.672</v>
      </c>
      <c r="O32" s="93">
        <f>'[11]E-generation Hp'!J119</f>
        <v>34.009</v>
      </c>
      <c r="P32" s="365"/>
      <c r="Q32" s="169" t="s">
        <v>23</v>
      </c>
      <c r="R32" s="93">
        <f>'[11]E-generation ''Eua'!F118</f>
        <v>93.133</v>
      </c>
      <c r="S32" s="93">
        <f>'[11]E-generation ''Eua'!H118</f>
        <v>82.152</v>
      </c>
      <c r="T32" s="93">
        <f>'[11]E-generation ''Eua'!J118</f>
        <v>24.659</v>
      </c>
      <c r="U32" s="365"/>
      <c r="V32" s="169" t="s">
        <v>23</v>
      </c>
      <c r="W32" s="76">
        <f t="shared" si="3"/>
        <v>4523.299</v>
      </c>
      <c r="X32" s="76">
        <f t="shared" si="4"/>
        <v>4366.534</v>
      </c>
      <c r="Y32" s="76">
        <f t="shared" si="5"/>
        <v>1125.0570000000002</v>
      </c>
    </row>
    <row r="33" spans="1:25" ht="13.5">
      <c r="A33" s="365"/>
      <c r="B33" s="169" t="s">
        <v>24</v>
      </c>
      <c r="C33" s="92">
        <f>'[11]E-generation Tt'!F120</f>
        <v>3879.204</v>
      </c>
      <c r="D33" s="92">
        <f>'[11]E-generation Tt'!H120</f>
        <v>3780.701</v>
      </c>
      <c r="E33" s="92">
        <f>'[11]E-generation Tt'!J120</f>
        <v>924.765</v>
      </c>
      <c r="F33" s="365"/>
      <c r="G33" s="169" t="s">
        <v>24</v>
      </c>
      <c r="H33" s="93">
        <f>'[11]E-generation Vv'!F120</f>
        <v>412.677</v>
      </c>
      <c r="I33" s="93">
        <f>'[11]E-generation Vv'!H120</f>
        <v>391.83000000000004</v>
      </c>
      <c r="J33" s="93">
        <f>'[11]E-generation Vv'!J120</f>
        <v>116.172</v>
      </c>
      <c r="K33" s="365"/>
      <c r="L33" s="169" t="s">
        <v>24</v>
      </c>
      <c r="M33" s="93">
        <f>'[11]E-generation Hp'!F120</f>
        <v>114.468</v>
      </c>
      <c r="N33" s="93">
        <f>'[11]E-generation Hp'!H120</f>
        <v>114.048</v>
      </c>
      <c r="O33" s="93">
        <f>'[11]E-generation Hp'!J120</f>
        <v>35.067</v>
      </c>
      <c r="P33" s="365"/>
      <c r="Q33" s="169" t="s">
        <v>24</v>
      </c>
      <c r="R33" s="93">
        <f>'[11]E-generation ''Eua'!F119</f>
        <v>95.278</v>
      </c>
      <c r="S33" s="93">
        <f>'[11]E-generation ''Eua'!H119</f>
        <v>82.476</v>
      </c>
      <c r="T33" s="93">
        <f>'[11]E-generation ''Eua'!J119</f>
        <v>28.887</v>
      </c>
      <c r="U33" s="365"/>
      <c r="V33" s="169" t="s">
        <v>24</v>
      </c>
      <c r="W33" s="76">
        <f t="shared" si="3"/>
        <v>4501.627</v>
      </c>
      <c r="X33" s="76">
        <f t="shared" si="4"/>
        <v>4369.054999999999</v>
      </c>
      <c r="Y33" s="76">
        <f t="shared" si="5"/>
        <v>1104.8909999999998</v>
      </c>
    </row>
    <row r="34" spans="1:25" ht="13.5">
      <c r="A34" s="365"/>
      <c r="B34" s="169" t="s">
        <v>25</v>
      </c>
      <c r="C34" s="92">
        <f>'[11]E-generation Tt'!F121</f>
        <v>4074.075</v>
      </c>
      <c r="D34" s="92">
        <f>'[11]E-generation Tt'!H121</f>
        <v>3933.261</v>
      </c>
      <c r="E34" s="92">
        <f>'[11]E-generation Tt'!J121</f>
        <v>998.195</v>
      </c>
      <c r="F34" s="365"/>
      <c r="G34" s="169" t="s">
        <v>25</v>
      </c>
      <c r="H34" s="93">
        <f>'[11]E-generation Vv'!F121</f>
        <v>460.325</v>
      </c>
      <c r="I34" s="93">
        <f>'[11]E-generation Vv'!H121</f>
        <v>438.95</v>
      </c>
      <c r="J34" s="93">
        <f>'[11]E-generation Vv'!J121</f>
        <v>127.634</v>
      </c>
      <c r="K34" s="365"/>
      <c r="L34" s="169" t="s">
        <v>25</v>
      </c>
      <c r="M34" s="93">
        <f>'[11]E-generation Hp'!F121</f>
        <v>126.24</v>
      </c>
      <c r="N34" s="93">
        <f>'[11]E-generation Hp'!H121</f>
        <v>120.893</v>
      </c>
      <c r="O34" s="93">
        <f>'[11]E-generation Hp'!J121</f>
        <v>35.901</v>
      </c>
      <c r="P34" s="365"/>
      <c r="Q34" s="169" t="s">
        <v>25</v>
      </c>
      <c r="R34" s="93">
        <f>'[11]E-generation ''Eua'!F120</f>
        <v>99.156</v>
      </c>
      <c r="S34" s="93">
        <f>'[11]E-generation ''Eua'!H120</f>
        <v>85.78800000000001</v>
      </c>
      <c r="T34" s="93">
        <f>'[11]E-generation ''Eua'!J120</f>
        <v>30.711</v>
      </c>
      <c r="U34" s="365"/>
      <c r="V34" s="169" t="s">
        <v>25</v>
      </c>
      <c r="W34" s="76">
        <f t="shared" si="3"/>
        <v>4759.795999999999</v>
      </c>
      <c r="X34" s="76">
        <f t="shared" si="4"/>
        <v>4578.892</v>
      </c>
      <c r="Y34" s="76">
        <f t="shared" si="5"/>
        <v>1192.441</v>
      </c>
    </row>
    <row r="35" spans="1:25" ht="13.5">
      <c r="A35" s="365"/>
      <c r="B35" s="169" t="s">
        <v>26</v>
      </c>
      <c r="C35" s="92">
        <f>'[11]E-generation Tt'!F122</f>
        <v>3704.813</v>
      </c>
      <c r="D35" s="92">
        <f>'[11]E-generation Tt'!H122</f>
        <v>3582.349</v>
      </c>
      <c r="E35" s="92">
        <f>'[11]E-generation Tt'!J122</f>
        <v>918.029</v>
      </c>
      <c r="F35" s="365"/>
      <c r="G35" s="169" t="s">
        <v>26</v>
      </c>
      <c r="H35" s="93">
        <f>'[11]E-generation Vv'!F122</f>
        <v>405.401</v>
      </c>
      <c r="I35" s="93">
        <f>'[11]E-generation Vv'!H122</f>
        <v>387.12</v>
      </c>
      <c r="J35" s="93">
        <f>'[11]E-generation Vv'!J122</f>
        <v>111.827</v>
      </c>
      <c r="K35" s="365"/>
      <c r="L35" s="169" t="s">
        <v>26</v>
      </c>
      <c r="M35" s="93">
        <f>'[11]E-generation Hp'!F122</f>
        <v>108.624</v>
      </c>
      <c r="N35" s="93">
        <f>'[11]E-generation Hp'!H122</f>
        <v>102.68799999999999</v>
      </c>
      <c r="O35" s="93">
        <f>'[11]E-generation Hp'!J122</f>
        <v>34.62</v>
      </c>
      <c r="P35" s="365"/>
      <c r="Q35" s="169" t="s">
        <v>26</v>
      </c>
      <c r="R35" s="93">
        <f>'[11]E-generation ''Eua'!F121</f>
        <v>89.011</v>
      </c>
      <c r="S35" s="93">
        <f>'[11]E-generation ''Eua'!H121</f>
        <v>84.972</v>
      </c>
      <c r="T35" s="93">
        <f>'[11]E-generation ''Eua'!J121</f>
        <v>23.031</v>
      </c>
      <c r="U35" s="365"/>
      <c r="V35" s="169" t="s">
        <v>26</v>
      </c>
      <c r="W35" s="76">
        <f t="shared" si="3"/>
        <v>4307.849</v>
      </c>
      <c r="X35" s="76">
        <f t="shared" si="4"/>
        <v>4157.129</v>
      </c>
      <c r="Y35" s="76">
        <f t="shared" si="5"/>
        <v>1087.5069999999998</v>
      </c>
    </row>
    <row r="36" spans="1:25" ht="13.5">
      <c r="A36" s="365"/>
      <c r="B36" s="169" t="s">
        <v>27</v>
      </c>
      <c r="C36" s="92">
        <f>'[11]E-generation Tt'!F123</f>
        <v>3920.271</v>
      </c>
      <c r="D36" s="92">
        <f>'[11]E-generation Tt'!H123</f>
        <v>3796.9750000000004</v>
      </c>
      <c r="E36" s="92">
        <f>'[11]E-generation Tt'!J123</f>
        <v>960.276</v>
      </c>
      <c r="F36" s="365"/>
      <c r="G36" s="169" t="s">
        <v>27</v>
      </c>
      <c r="H36" s="93">
        <f>'[11]E-generation Vv'!F123</f>
        <v>436.228</v>
      </c>
      <c r="I36" s="93">
        <f>'[11]E-generation Vv'!H123</f>
        <v>416.15000000000003</v>
      </c>
      <c r="J36" s="93">
        <f>'[11]E-generation Vv'!J123</f>
        <v>120.912</v>
      </c>
      <c r="K36" s="365"/>
      <c r="L36" s="169" t="s">
        <v>27</v>
      </c>
      <c r="M36" s="93">
        <f>'[11]E-generation Hp'!F123</f>
        <v>112.567</v>
      </c>
      <c r="N36" s="93">
        <f>'[11]E-generation Hp'!H123</f>
        <v>110.35199999999999</v>
      </c>
      <c r="O36" s="93">
        <f>'[11]E-generation Hp'!J123</f>
        <v>34.77</v>
      </c>
      <c r="P36" s="365"/>
      <c r="Q36" s="169" t="s">
        <v>27</v>
      </c>
      <c r="R36" s="93">
        <f>'[11]E-generation ''Eua'!F122</f>
        <v>89.385</v>
      </c>
      <c r="S36" s="93">
        <f>'[11]E-generation ''Eua'!H122</f>
        <v>87.348</v>
      </c>
      <c r="T36" s="93">
        <f>'[11]E-generation ''Eua'!J122</f>
        <v>24.375</v>
      </c>
      <c r="U36" s="365"/>
      <c r="V36" s="169" t="s">
        <v>27</v>
      </c>
      <c r="W36" s="76">
        <f t="shared" si="3"/>
        <v>4558.451</v>
      </c>
      <c r="X36" s="76">
        <f t="shared" si="4"/>
        <v>4410.825</v>
      </c>
      <c r="Y36" s="76">
        <f t="shared" si="5"/>
        <v>1140.3329999999999</v>
      </c>
    </row>
    <row r="37" spans="1:25" ht="13.5">
      <c r="A37" s="365"/>
      <c r="B37" s="169" t="s">
        <v>28</v>
      </c>
      <c r="C37" s="92">
        <f>'[11]E-generation Tt'!F124</f>
        <v>4046.076</v>
      </c>
      <c r="D37" s="92">
        <f>'[11]E-generation Tt'!H124</f>
        <v>3920.54</v>
      </c>
      <c r="E37" s="92">
        <f>'[11]E-generation Tt'!J124</f>
        <v>998.757</v>
      </c>
      <c r="F37" s="365"/>
      <c r="G37" s="169" t="s">
        <v>28</v>
      </c>
      <c r="H37" s="93">
        <f>'[11]E-generation Vv'!F124</f>
        <v>405.303</v>
      </c>
      <c r="I37" s="93">
        <f>'[11]E-generation Vv'!H124</f>
        <v>386.49</v>
      </c>
      <c r="J37" s="93">
        <f>'[11]E-generation Vv'!J124</f>
        <v>112.053</v>
      </c>
      <c r="K37" s="365"/>
      <c r="L37" s="169" t="s">
        <v>28</v>
      </c>
      <c r="M37" s="93">
        <f>'[11]E-generation Hp'!F124</f>
        <v>110.184</v>
      </c>
      <c r="N37" s="93">
        <f>'[11]E-generation Hp'!H124</f>
        <v>109.452</v>
      </c>
      <c r="O37" s="93">
        <f>'[11]E-generation Hp'!J124</f>
        <v>33.254</v>
      </c>
      <c r="P37" s="365"/>
      <c r="Q37" s="169" t="s">
        <v>28</v>
      </c>
      <c r="R37" s="93">
        <f>'[11]E-generation ''Eua'!F123</f>
        <v>89.126</v>
      </c>
      <c r="S37" s="93">
        <f>'[11]E-generation ''Eua'!H123</f>
        <v>86.016</v>
      </c>
      <c r="T37" s="93">
        <f>'[11]E-generation ''Eua'!J123</f>
        <v>22.749</v>
      </c>
      <c r="U37" s="365"/>
      <c r="V37" s="169" t="s">
        <v>28</v>
      </c>
      <c r="W37" s="76">
        <f t="shared" si="3"/>
        <v>4650.689</v>
      </c>
      <c r="X37" s="76">
        <f t="shared" si="4"/>
        <v>4502.498</v>
      </c>
      <c r="Y37" s="76">
        <f t="shared" si="5"/>
        <v>1166.8129999999999</v>
      </c>
    </row>
    <row r="38" spans="1:25" ht="13.5">
      <c r="A38" s="365"/>
      <c r="B38" s="169" t="s">
        <v>29</v>
      </c>
      <c r="C38" s="92">
        <f>'[11]E-generation Tt'!F125</f>
        <v>4014.071</v>
      </c>
      <c r="D38" s="92">
        <f>'[11]E-generation Tt'!H125</f>
        <v>3896.785</v>
      </c>
      <c r="E38" s="92">
        <f>'[11]E-generation Tt'!J125</f>
        <v>990.144</v>
      </c>
      <c r="F38" s="365"/>
      <c r="G38" s="169" t="s">
        <v>29</v>
      </c>
      <c r="H38" s="93">
        <f>'[11]E-generation Vv'!F125</f>
        <v>435.641</v>
      </c>
      <c r="I38" s="93">
        <f>'[11]E-generation Vv'!H125</f>
        <v>394.42</v>
      </c>
      <c r="J38" s="93">
        <f>'[11]E-generation Vv'!J125</f>
        <v>117.393</v>
      </c>
      <c r="K38" s="365"/>
      <c r="L38" s="169" t="s">
        <v>29</v>
      </c>
      <c r="M38" s="93">
        <f>'[11]E-generation Hp'!F125</f>
        <v>119.514</v>
      </c>
      <c r="N38" s="93">
        <f>'[11]E-generation Hp'!H125</f>
        <v>118.814</v>
      </c>
      <c r="O38" s="93">
        <f>'[11]E-generation Hp'!J125</f>
        <v>35.857</v>
      </c>
      <c r="P38" s="365"/>
      <c r="Q38" s="169" t="s">
        <v>29</v>
      </c>
      <c r="R38" s="93">
        <f>'[11]E-generation ''Eua'!F124</f>
        <v>98.6</v>
      </c>
      <c r="S38" s="93">
        <f>'[11]E-generation ''Eua'!H124</f>
        <v>95.64</v>
      </c>
      <c r="T38" s="93">
        <f>'[11]E-generation ''Eua'!J124</f>
        <v>27.109</v>
      </c>
      <c r="U38" s="365"/>
      <c r="V38" s="169" t="s">
        <v>29</v>
      </c>
      <c r="W38" s="76">
        <f t="shared" si="3"/>
        <v>4667.826</v>
      </c>
      <c r="X38" s="76">
        <f t="shared" si="4"/>
        <v>4505.659000000001</v>
      </c>
      <c r="Y38" s="76">
        <f t="shared" si="5"/>
        <v>1170.503</v>
      </c>
    </row>
    <row r="39" spans="1:27" ht="13.5">
      <c r="A39" s="363">
        <v>2009</v>
      </c>
      <c r="B39" s="69" t="s">
        <v>19</v>
      </c>
      <c r="C39" s="94">
        <f>'[11]E-generation Tt'!F126</f>
        <v>4268.966</v>
      </c>
      <c r="D39" s="94">
        <f>'[11]E-generation Tt'!H126</f>
        <v>4130.852000000001</v>
      </c>
      <c r="E39" s="94">
        <f>'[11]E-generation Tt'!J126</f>
        <v>1062.867</v>
      </c>
      <c r="F39" s="362">
        <v>2009</v>
      </c>
      <c r="G39" s="223" t="s">
        <v>19</v>
      </c>
      <c r="H39" s="95">
        <f>'[11]E-generation Vv'!F126</f>
        <v>386.802</v>
      </c>
      <c r="I39" s="95">
        <f>'[11]E-generation Vv'!H126</f>
        <v>368.82000000000005</v>
      </c>
      <c r="J39" s="95">
        <f>'[11]E-generation Vv'!J126</f>
        <v>113.67</v>
      </c>
      <c r="K39" s="363">
        <v>2009</v>
      </c>
      <c r="L39" s="69" t="s">
        <v>19</v>
      </c>
      <c r="M39" s="95">
        <f>'[11]E-generation Hp'!F126</f>
        <v>114.859</v>
      </c>
      <c r="N39" s="95">
        <f>'[11]E-generation Hp'!H126</f>
        <v>112.848</v>
      </c>
      <c r="O39" s="95">
        <f>'[11]E-generation Hp'!J126</f>
        <v>35.252</v>
      </c>
      <c r="P39" s="362">
        <v>2009</v>
      </c>
      <c r="Q39" s="223" t="s">
        <v>19</v>
      </c>
      <c r="R39" s="95">
        <f>'[11]E-generation ''Eua'!F125</f>
        <v>97.842</v>
      </c>
      <c r="S39" s="95">
        <f>'[11]E-generation ''Eua'!H125</f>
        <v>95.844</v>
      </c>
      <c r="T39" s="95">
        <f>'[11]E-generation ''Eua'!J125</f>
        <v>27.706</v>
      </c>
      <c r="U39" s="363">
        <v>2009</v>
      </c>
      <c r="V39" s="69" t="s">
        <v>19</v>
      </c>
      <c r="W39" s="77">
        <f t="shared" si="3"/>
        <v>4868.469</v>
      </c>
      <c r="X39" s="77">
        <f t="shared" si="4"/>
        <v>4708.3640000000005</v>
      </c>
      <c r="Y39" s="77">
        <f t="shared" si="5"/>
        <v>1239.495</v>
      </c>
      <c r="Z39" s="5">
        <f>SUM(W39:W50)</f>
        <v>52631.365999999995</v>
      </c>
      <c r="AA39" s="5">
        <f>SUM(Y39:Y50)</f>
        <v>13188.831299999998</v>
      </c>
    </row>
    <row r="40" spans="1:25" ht="13.5">
      <c r="A40" s="363"/>
      <c r="B40" s="69" t="s">
        <v>20</v>
      </c>
      <c r="C40" s="94">
        <f>'[11]E-generation Tt'!F127</f>
        <v>3983.317</v>
      </c>
      <c r="D40" s="94">
        <f>'[11]E-generation Tt'!H127</f>
        <v>3870.821</v>
      </c>
      <c r="E40" s="94">
        <f>'[11]E-generation Tt'!J127</f>
        <v>981.386</v>
      </c>
      <c r="F40" s="362"/>
      <c r="G40" s="223" t="s">
        <v>20</v>
      </c>
      <c r="H40" s="95">
        <f>'[11]E-generation Vv'!F127</f>
        <v>409.998</v>
      </c>
      <c r="I40" s="95">
        <f>'[11]E-generation Vv'!H127</f>
        <v>388.21</v>
      </c>
      <c r="J40" s="95">
        <f>'[11]E-generation Vv'!J127</f>
        <v>105.427</v>
      </c>
      <c r="K40" s="363"/>
      <c r="L40" s="69" t="s">
        <v>20</v>
      </c>
      <c r="M40" s="95">
        <f>'[11]E-generation Hp'!F127</f>
        <v>109.124</v>
      </c>
      <c r="N40" s="95">
        <f>'[11]E-generation Hp'!H127</f>
        <v>107.1</v>
      </c>
      <c r="O40" s="95">
        <f>'[11]E-generation Hp'!J127</f>
        <v>32.8</v>
      </c>
      <c r="P40" s="362"/>
      <c r="Q40" s="223" t="s">
        <v>20</v>
      </c>
      <c r="R40" s="95">
        <f>'[11]E-generation ''Eua'!F126</f>
        <v>88.419</v>
      </c>
      <c r="S40" s="95">
        <f>'[11]E-generation ''Eua'!H126</f>
        <v>85.512</v>
      </c>
      <c r="T40" s="95">
        <f>'[11]E-generation ''Eua'!J126</f>
        <v>24.984</v>
      </c>
      <c r="U40" s="363"/>
      <c r="V40" s="69" t="s">
        <v>20</v>
      </c>
      <c r="W40" s="77">
        <f t="shared" si="3"/>
        <v>4590.857999999999</v>
      </c>
      <c r="X40" s="77">
        <f t="shared" si="4"/>
        <v>4451.643</v>
      </c>
      <c r="Y40" s="77">
        <f t="shared" si="5"/>
        <v>1144.5969999999998</v>
      </c>
    </row>
    <row r="41" spans="1:25" ht="13.5">
      <c r="A41" s="363"/>
      <c r="B41" s="69" t="s">
        <v>21</v>
      </c>
      <c r="C41" s="94">
        <f>'[11]E-generation Tt'!F128</f>
        <v>4360.845</v>
      </c>
      <c r="D41" s="94">
        <f>'[11]E-generation Tt'!H128</f>
        <v>4247.953</v>
      </c>
      <c r="E41" s="94">
        <f>'[11]E-generation Tt'!J128</f>
        <v>1065.31</v>
      </c>
      <c r="F41" s="362"/>
      <c r="G41" s="223" t="s">
        <v>21</v>
      </c>
      <c r="H41" s="95">
        <f>'[11]E-generation Vv'!F128</f>
        <v>423.573</v>
      </c>
      <c r="I41" s="95">
        <f>'[11]E-generation Vv'!H128</f>
        <v>403.27</v>
      </c>
      <c r="J41" s="95">
        <f>'[11]E-generation Vv'!J128</f>
        <v>115.363</v>
      </c>
      <c r="K41" s="363"/>
      <c r="L41" s="69" t="s">
        <v>21</v>
      </c>
      <c r="M41" s="95">
        <f>'[11]E-generation Hp'!F128</f>
        <v>124.817</v>
      </c>
      <c r="N41" s="95">
        <f>'[11]E-generation Hp'!H128</f>
        <v>121.94399999999999</v>
      </c>
      <c r="O41" s="95">
        <f>'[11]E-generation Hp'!J128</f>
        <v>36.437</v>
      </c>
      <c r="P41" s="362"/>
      <c r="Q41" s="223" t="s">
        <v>21</v>
      </c>
      <c r="R41" s="95">
        <f>'[11]E-generation ''Eua'!F127</f>
        <v>97.628</v>
      </c>
      <c r="S41" s="95">
        <f>'[11]E-generation ''Eua'!H127</f>
        <v>95.688</v>
      </c>
      <c r="T41" s="95">
        <f>'[11]E-generation ''Eua'!J127</f>
        <v>26.6033</v>
      </c>
      <c r="U41" s="363"/>
      <c r="V41" s="69" t="s">
        <v>21</v>
      </c>
      <c r="W41" s="77">
        <f t="shared" si="3"/>
        <v>5006.863</v>
      </c>
      <c r="X41" s="77">
        <f t="shared" si="4"/>
        <v>4868.8550000000005</v>
      </c>
      <c r="Y41" s="77">
        <f t="shared" si="5"/>
        <v>1243.7133</v>
      </c>
    </row>
    <row r="42" spans="1:25" ht="13.5">
      <c r="A42" s="363"/>
      <c r="B42" s="69" t="s">
        <v>22</v>
      </c>
      <c r="C42" s="94">
        <f>'[11]E-generation Tt'!F129</f>
        <v>3631.531</v>
      </c>
      <c r="D42" s="94">
        <f>'[11]E-generation Tt'!H129</f>
        <v>3581.134</v>
      </c>
      <c r="E42" s="94">
        <f>'[11]E-generation Tt'!J129</f>
        <v>893.196</v>
      </c>
      <c r="F42" s="362"/>
      <c r="G42" s="223" t="s">
        <v>22</v>
      </c>
      <c r="H42" s="95">
        <f>'[11]E-generation Vv'!F129</f>
        <v>393.965</v>
      </c>
      <c r="I42" s="95">
        <f>'[11]E-generation Vv'!H129</f>
        <v>374.95</v>
      </c>
      <c r="J42" s="95">
        <f>'[11]E-generation Vv'!J129</f>
        <v>107.921</v>
      </c>
      <c r="K42" s="363"/>
      <c r="L42" s="69" t="s">
        <v>22</v>
      </c>
      <c r="M42" s="95">
        <f>'[11]E-generation Hp'!F129</f>
        <v>113.663</v>
      </c>
      <c r="N42" s="95">
        <f>'[11]E-generation Hp'!H129</f>
        <v>110.01599999999999</v>
      </c>
      <c r="O42" s="95">
        <f>'[11]E-generation Hp'!J129</f>
        <v>32.905</v>
      </c>
      <c r="P42" s="362"/>
      <c r="Q42" s="223" t="s">
        <v>22</v>
      </c>
      <c r="R42" s="95">
        <f>'[11]E-generation ''Eua'!F128</f>
        <v>91.08</v>
      </c>
      <c r="S42" s="95">
        <f>'[11]E-generation ''Eua'!H128</f>
        <v>87.804</v>
      </c>
      <c r="T42" s="95">
        <f>'[11]E-generation ''Eua'!J128</f>
        <v>24.408</v>
      </c>
      <c r="U42" s="363"/>
      <c r="V42" s="69" t="s">
        <v>22</v>
      </c>
      <c r="W42" s="77">
        <f t="shared" si="3"/>
        <v>4230.239</v>
      </c>
      <c r="X42" s="77">
        <f t="shared" si="4"/>
        <v>4153.9039999999995</v>
      </c>
      <c r="Y42" s="77">
        <f t="shared" si="5"/>
        <v>1058.43</v>
      </c>
    </row>
    <row r="43" spans="1:25" ht="13.5">
      <c r="A43" s="363"/>
      <c r="B43" s="69" t="s">
        <v>4</v>
      </c>
      <c r="C43" s="94">
        <f>'[11]E-generation Tt'!F130</f>
        <v>3885.111</v>
      </c>
      <c r="D43" s="94">
        <f>'[11]E-generation Tt'!H130</f>
        <v>3835.145</v>
      </c>
      <c r="E43" s="94">
        <f>'[11]E-generation Tt'!J130</f>
        <v>951.385</v>
      </c>
      <c r="F43" s="362"/>
      <c r="G43" s="223" t="s">
        <v>4</v>
      </c>
      <c r="H43" s="95">
        <f>'[11]E-generation Vv'!F130</f>
        <v>417.71</v>
      </c>
      <c r="I43" s="95">
        <f>'[11]E-generation Vv'!H130</f>
        <v>397.97999999999996</v>
      </c>
      <c r="J43" s="95">
        <f>'[11]E-generation Vv'!J130</f>
        <v>125.005</v>
      </c>
      <c r="K43" s="363"/>
      <c r="L43" s="69" t="s">
        <v>4</v>
      </c>
      <c r="M43" s="95">
        <f>'[11]E-generation Hp'!F130</f>
        <v>130.41</v>
      </c>
      <c r="N43" s="95">
        <f>'[11]E-generation Hp'!H130</f>
        <v>127.65599999999999</v>
      </c>
      <c r="O43" s="95">
        <f>'[11]E-generation Hp'!J130</f>
        <v>36.439</v>
      </c>
      <c r="P43" s="362"/>
      <c r="Q43" s="223" t="s">
        <v>4</v>
      </c>
      <c r="R43" s="95">
        <f>'[11]E-generation ''Eua'!F129</f>
        <v>98.142</v>
      </c>
      <c r="S43" s="95">
        <f>'[11]E-generation ''Eua'!H129</f>
        <v>94.932</v>
      </c>
      <c r="T43" s="95">
        <f>'[11]E-generation ''Eua'!J129</f>
        <v>26.553</v>
      </c>
      <c r="U43" s="363"/>
      <c r="V43" s="69" t="s">
        <v>4</v>
      </c>
      <c r="W43" s="77">
        <f t="shared" si="3"/>
        <v>4531.373</v>
      </c>
      <c r="X43" s="77">
        <f t="shared" si="4"/>
        <v>4455.713</v>
      </c>
      <c r="Y43" s="77">
        <f t="shared" si="5"/>
        <v>1139.382</v>
      </c>
    </row>
    <row r="44" spans="1:25" ht="13.5">
      <c r="A44" s="363"/>
      <c r="B44" s="69" t="s">
        <v>23</v>
      </c>
      <c r="C44" s="94">
        <f>'[11]E-generation Tt'!F131</f>
        <v>3396.807</v>
      </c>
      <c r="D44" s="94">
        <f>'[11]E-generation Tt'!H131</f>
        <v>3357.2189999999996</v>
      </c>
      <c r="E44" s="94">
        <f>'[11]E-generation Tt'!J131</f>
        <v>835.557</v>
      </c>
      <c r="F44" s="362"/>
      <c r="G44" s="223" t="s">
        <v>23</v>
      </c>
      <c r="H44" s="95">
        <f>'[11]E-generation Vv'!F131</f>
        <v>387.516</v>
      </c>
      <c r="I44" s="95">
        <f>'[11]E-generation Vv'!H131</f>
        <v>369.22</v>
      </c>
      <c r="J44" s="95">
        <f>'[11]E-generation Vv'!J131</f>
        <v>110.279</v>
      </c>
      <c r="K44" s="363"/>
      <c r="L44" s="69" t="s">
        <v>23</v>
      </c>
      <c r="M44" s="95">
        <f>'[11]E-generation Hp'!F131</f>
        <v>113.212</v>
      </c>
      <c r="N44" s="95">
        <f>'[11]E-generation Hp'!H131</f>
        <v>110.052</v>
      </c>
      <c r="O44" s="95">
        <f>'[11]E-generation Hp'!J131</f>
        <v>30.975</v>
      </c>
      <c r="P44" s="362"/>
      <c r="Q44" s="223" t="s">
        <v>23</v>
      </c>
      <c r="R44" s="95">
        <f>'[11]E-generation ''Eua'!F130</f>
        <v>87.006</v>
      </c>
      <c r="S44" s="95">
        <f>'[11]E-generation ''Eua'!H130</f>
        <v>85.536</v>
      </c>
      <c r="T44" s="95">
        <f>'[11]E-generation ''Eua'!J130</f>
        <v>23.915</v>
      </c>
      <c r="U44" s="363"/>
      <c r="V44" s="69" t="s">
        <v>23</v>
      </c>
      <c r="W44" s="77">
        <f t="shared" si="3"/>
        <v>3984.5409999999997</v>
      </c>
      <c r="X44" s="77">
        <f t="shared" si="4"/>
        <v>3922.0269999999996</v>
      </c>
      <c r="Y44" s="77">
        <f t="shared" si="5"/>
        <v>1000.726</v>
      </c>
    </row>
    <row r="45" spans="1:25" ht="13.5">
      <c r="A45" s="363"/>
      <c r="B45" s="69" t="s">
        <v>24</v>
      </c>
      <c r="C45" s="94">
        <f>'[11]E-generation Tt'!F132</f>
        <v>3667.979</v>
      </c>
      <c r="D45" s="94">
        <f>'[11]E-generation Tt'!H132</f>
        <v>3626.176</v>
      </c>
      <c r="E45" s="94">
        <f>'[11]E-generation Tt'!J132</f>
        <v>900.528</v>
      </c>
      <c r="F45" s="362"/>
      <c r="G45" s="223" t="s">
        <v>24</v>
      </c>
      <c r="H45" s="95">
        <f>'[11]E-generation Vv'!F132</f>
        <v>417.977</v>
      </c>
      <c r="I45" s="95">
        <f>'[11]E-generation Vv'!H132</f>
        <v>398.89</v>
      </c>
      <c r="J45" s="95">
        <f>'[11]E-generation Vv'!J132</f>
        <v>114.606</v>
      </c>
      <c r="K45" s="363"/>
      <c r="L45" s="69" t="s">
        <v>24</v>
      </c>
      <c r="M45" s="95">
        <f>'[11]E-generation Hp'!F132</f>
        <v>119.116</v>
      </c>
      <c r="N45" s="95">
        <f>'[11]E-generation Hp'!H132</f>
        <v>115.344</v>
      </c>
      <c r="O45" s="95">
        <f>'[11]E-generation Hp'!J132</f>
        <v>32.982</v>
      </c>
      <c r="P45" s="362"/>
      <c r="Q45" s="223" t="s">
        <v>24</v>
      </c>
      <c r="R45" s="95">
        <f>'[11]E-generation ''Eua'!F131</f>
        <v>90.3</v>
      </c>
      <c r="S45" s="95">
        <f>'[11]E-generation ''Eua'!H131</f>
        <v>88.32</v>
      </c>
      <c r="T45" s="95">
        <f>'[11]E-generation ''Eua'!J131</f>
        <v>25.838</v>
      </c>
      <c r="U45" s="363"/>
      <c r="V45" s="69" t="s">
        <v>24</v>
      </c>
      <c r="W45" s="77">
        <f t="shared" si="3"/>
        <v>4295.372</v>
      </c>
      <c r="X45" s="77">
        <f t="shared" si="4"/>
        <v>4228.73</v>
      </c>
      <c r="Y45" s="77">
        <f t="shared" si="5"/>
        <v>1073.954</v>
      </c>
    </row>
    <row r="46" spans="1:25" ht="13.5">
      <c r="A46" s="363"/>
      <c r="B46" s="69" t="s">
        <v>25</v>
      </c>
      <c r="C46" s="94">
        <f>'[11]E-generation Tt'!F133</f>
        <v>3573.095</v>
      </c>
      <c r="D46" s="94">
        <f>'[11]E-generation Tt'!H133</f>
        <v>3531.576</v>
      </c>
      <c r="E46" s="94">
        <f>'[11]E-generation Tt'!J133</f>
        <v>889.46</v>
      </c>
      <c r="F46" s="362"/>
      <c r="G46" s="223" t="s">
        <v>25</v>
      </c>
      <c r="H46" s="95">
        <f>'[11]E-generation Vv'!F133</f>
        <v>423.183</v>
      </c>
      <c r="I46" s="95">
        <f>'[11]E-generation Vv'!H133</f>
        <v>403.01</v>
      </c>
      <c r="J46" s="95">
        <f>'[11]E-generation Vv'!J133</f>
        <v>116.131</v>
      </c>
      <c r="K46" s="363"/>
      <c r="L46" s="69" t="s">
        <v>25</v>
      </c>
      <c r="M46" s="95">
        <f>'[11]E-generation Hp'!F133</f>
        <v>117.656</v>
      </c>
      <c r="N46" s="95">
        <f>'[11]E-generation Hp'!H133</f>
        <v>112.44000000000001</v>
      </c>
      <c r="O46" s="95">
        <f>'[11]E-generation Hp'!J133</f>
        <v>30.999</v>
      </c>
      <c r="P46" s="362"/>
      <c r="Q46" s="223" t="s">
        <v>25</v>
      </c>
      <c r="R46" s="95">
        <f>'[11]E-generation ''Eua'!F132</f>
        <v>91.9</v>
      </c>
      <c r="S46" s="95">
        <f>'[11]E-generation ''Eua'!H132</f>
        <v>89.604</v>
      </c>
      <c r="T46" s="95">
        <f>'[11]E-generation ''Eua'!J132</f>
        <v>25.34</v>
      </c>
      <c r="U46" s="363"/>
      <c r="V46" s="69" t="s">
        <v>25</v>
      </c>
      <c r="W46" s="77">
        <f t="shared" si="3"/>
        <v>4205.834</v>
      </c>
      <c r="X46" s="77">
        <f t="shared" si="4"/>
        <v>4136.63</v>
      </c>
      <c r="Y46" s="77">
        <f t="shared" si="5"/>
        <v>1061.9299999999998</v>
      </c>
    </row>
    <row r="47" spans="1:25" ht="13.5">
      <c r="A47" s="363"/>
      <c r="B47" s="69" t="s">
        <v>26</v>
      </c>
      <c r="C47" s="94">
        <f>'[11]E-generation Tt'!F134</f>
        <v>3493.604</v>
      </c>
      <c r="D47" s="94">
        <f>'[11]E-generation Tt'!H134</f>
        <v>3454.6679999999997</v>
      </c>
      <c r="E47" s="94">
        <f>'[11]E-generation Tt'!J134</f>
        <v>855.577</v>
      </c>
      <c r="F47" s="362"/>
      <c r="G47" s="223" t="s">
        <v>26</v>
      </c>
      <c r="H47" s="95">
        <f>'[11]E-generation Vv'!F134</f>
        <v>410.744</v>
      </c>
      <c r="I47" s="95">
        <f>'[11]E-generation Vv'!H134</f>
        <v>391.74</v>
      </c>
      <c r="J47" s="95">
        <f>'[11]E-generation Vv'!J134</f>
        <v>111.185</v>
      </c>
      <c r="K47" s="363"/>
      <c r="L47" s="69" t="s">
        <v>26</v>
      </c>
      <c r="M47" s="95">
        <f>'[11]E-generation Hp'!F134</f>
        <v>114.944</v>
      </c>
      <c r="N47" s="95">
        <f>'[11]E-generation Hp'!H134</f>
        <v>109.392</v>
      </c>
      <c r="O47" s="95">
        <f>'[11]E-generation Hp'!J134</f>
        <v>28.979</v>
      </c>
      <c r="P47" s="362"/>
      <c r="Q47" s="223" t="s">
        <v>26</v>
      </c>
      <c r="R47" s="95">
        <f>'[11]E-generation ''Eua'!F133</f>
        <v>86.3</v>
      </c>
      <c r="S47" s="95">
        <f>'[11]E-generation ''Eua'!H133</f>
        <v>83.964</v>
      </c>
      <c r="T47" s="95">
        <f>'[11]E-generation ''Eua'!J133</f>
        <v>23.401</v>
      </c>
      <c r="U47" s="363"/>
      <c r="V47" s="69" t="s">
        <v>26</v>
      </c>
      <c r="W47" s="77">
        <f t="shared" si="3"/>
        <v>4105.592</v>
      </c>
      <c r="X47" s="77">
        <f t="shared" si="4"/>
        <v>4039.763999999999</v>
      </c>
      <c r="Y47" s="77">
        <f t="shared" si="5"/>
        <v>1019.1419999999999</v>
      </c>
    </row>
    <row r="48" spans="1:25" ht="13.5">
      <c r="A48" s="363"/>
      <c r="B48" s="69" t="s">
        <v>27</v>
      </c>
      <c r="C48" s="94">
        <f>'[11]E-generation Tt'!F135</f>
        <v>3565.825</v>
      </c>
      <c r="D48" s="94">
        <f>'[11]E-generation Tt'!H135</f>
        <v>3518.026</v>
      </c>
      <c r="E48" s="94">
        <f>'[11]E-generation Tt'!J135</f>
        <v>909.499</v>
      </c>
      <c r="F48" s="362"/>
      <c r="G48" s="223" t="s">
        <v>27</v>
      </c>
      <c r="H48" s="95">
        <f>'[11]E-generation Vv'!F135</f>
        <v>413.738</v>
      </c>
      <c r="I48" s="95">
        <f>'[11]E-generation Vv'!H135</f>
        <v>394.43</v>
      </c>
      <c r="J48" s="95">
        <f>'[11]E-generation Vv'!J135</f>
        <v>113.366</v>
      </c>
      <c r="K48" s="363"/>
      <c r="L48" s="69" t="s">
        <v>27</v>
      </c>
      <c r="M48" s="95">
        <f>'[11]E-generation Hp'!F135</f>
        <v>120.031</v>
      </c>
      <c r="N48" s="95">
        <f>'[11]E-generation Hp'!H135</f>
        <v>115.38000000000001</v>
      </c>
      <c r="O48" s="95">
        <f>'[11]E-generation Hp'!J135</f>
        <v>31.038</v>
      </c>
      <c r="P48" s="362"/>
      <c r="Q48" s="223" t="s">
        <v>27</v>
      </c>
      <c r="R48" s="95">
        <f>'[11]E-generation ''Eua'!F134</f>
        <v>87.408</v>
      </c>
      <c r="S48" s="95">
        <f>'[11]E-generation ''Eua'!H134</f>
        <v>83.364</v>
      </c>
      <c r="T48" s="95">
        <f>'[11]E-generation ''Eua'!J134</f>
        <v>25.3</v>
      </c>
      <c r="U48" s="363"/>
      <c r="V48" s="69" t="s">
        <v>27</v>
      </c>
      <c r="W48" s="77">
        <f t="shared" si="3"/>
        <v>4187.002</v>
      </c>
      <c r="X48" s="77">
        <f t="shared" si="4"/>
        <v>4111.2</v>
      </c>
      <c r="Y48" s="77">
        <f t="shared" si="5"/>
        <v>1079.203</v>
      </c>
    </row>
    <row r="49" spans="1:25" ht="13.5">
      <c r="A49" s="363"/>
      <c r="B49" s="69" t="s">
        <v>28</v>
      </c>
      <c r="C49" s="94">
        <f>'[11]E-generation Tt'!F136</f>
        <v>3528.811</v>
      </c>
      <c r="D49" s="94">
        <f>'[11]E-generation Tt'!H136</f>
        <v>3409.3790000000004</v>
      </c>
      <c r="E49" s="94">
        <f>'[11]E-generation Tt'!J136</f>
        <v>855.455</v>
      </c>
      <c r="F49" s="362"/>
      <c r="G49" s="223" t="s">
        <v>28</v>
      </c>
      <c r="H49" s="95">
        <f>'[11]E-generation Vv'!F136</f>
        <v>403.621</v>
      </c>
      <c r="I49" s="95">
        <f>'[11]E-generation Vv'!H136</f>
        <v>384.53</v>
      </c>
      <c r="J49" s="95">
        <f>'[11]E-generation Vv'!J136</f>
        <v>110.307</v>
      </c>
      <c r="K49" s="363"/>
      <c r="L49" s="69" t="s">
        <v>28</v>
      </c>
      <c r="M49" s="95">
        <f>'[11]E-generation Hp'!F136</f>
        <v>114.188</v>
      </c>
      <c r="N49" s="95">
        <f>'[11]E-generation Hp'!H136</f>
        <v>109.98</v>
      </c>
      <c r="O49" s="95">
        <f>'[11]E-generation Hp'!J136</f>
        <v>30.476</v>
      </c>
      <c r="P49" s="362"/>
      <c r="Q49" s="223" t="s">
        <v>28</v>
      </c>
      <c r="R49" s="95">
        <f>'[11]E-generation ''Eua'!F135</f>
        <v>84.238</v>
      </c>
      <c r="S49" s="95">
        <f>'[11]E-generation ''Eua'!H135</f>
        <v>80.616</v>
      </c>
      <c r="T49" s="95">
        <f>'[11]E-generation ''Eua'!J135</f>
        <v>23.836</v>
      </c>
      <c r="U49" s="363"/>
      <c r="V49" s="69" t="s">
        <v>28</v>
      </c>
      <c r="W49" s="77">
        <f t="shared" si="3"/>
        <v>4130.858</v>
      </c>
      <c r="X49" s="77">
        <f t="shared" si="4"/>
        <v>3984.5050000000006</v>
      </c>
      <c r="Y49" s="77">
        <f t="shared" si="5"/>
        <v>1020.0740000000001</v>
      </c>
    </row>
    <row r="50" spans="1:25" ht="13.5">
      <c r="A50" s="363"/>
      <c r="B50" s="69" t="s">
        <v>29</v>
      </c>
      <c r="C50" s="94">
        <f>'[11]E-generation Tt'!F137</f>
        <v>3857.683</v>
      </c>
      <c r="D50" s="94">
        <f>'[11]E-generation Tt'!H137</f>
        <v>3728.11</v>
      </c>
      <c r="E50" s="94">
        <f>'[11]E-generation Tt'!J137</f>
        <v>931.87</v>
      </c>
      <c r="F50" s="362"/>
      <c r="G50" s="223" t="s">
        <v>29</v>
      </c>
      <c r="H50" s="95">
        <f>'[11]E-generation Vv'!F137</f>
        <v>427.228</v>
      </c>
      <c r="I50" s="95">
        <f>'[11]E-generation Vv'!H137</f>
        <v>406.81</v>
      </c>
      <c r="J50" s="95">
        <f>'[11]E-generation Vv'!J137</f>
        <v>118.628</v>
      </c>
      <c r="K50" s="363"/>
      <c r="L50" s="69" t="s">
        <v>29</v>
      </c>
      <c r="M50" s="95">
        <f>'[11]E-generation Hp'!F137</f>
        <v>118.064</v>
      </c>
      <c r="N50" s="95">
        <f>'[11]E-generation Hp'!H137</f>
        <v>113.69999999999999</v>
      </c>
      <c r="O50" s="95">
        <f>'[11]E-generation Hp'!J137</f>
        <v>31.026</v>
      </c>
      <c r="P50" s="362"/>
      <c r="Q50" s="223" t="s">
        <v>29</v>
      </c>
      <c r="R50" s="95">
        <f>'[11]E-generation ''Eua'!F136</f>
        <v>91.39</v>
      </c>
      <c r="S50" s="95">
        <f>'[11]E-generation ''Eua'!H136</f>
        <v>88.164</v>
      </c>
      <c r="T50" s="95">
        <f>'[11]E-generation ''Eua'!J136</f>
        <v>26.661</v>
      </c>
      <c r="U50" s="363"/>
      <c r="V50" s="69" t="s">
        <v>29</v>
      </c>
      <c r="W50" s="77">
        <f t="shared" si="3"/>
        <v>4494.365000000001</v>
      </c>
      <c r="X50" s="77">
        <f t="shared" si="4"/>
        <v>4336.784</v>
      </c>
      <c r="Y50" s="77">
        <f t="shared" si="5"/>
        <v>1108.1850000000002</v>
      </c>
    </row>
    <row r="51" spans="1:27" ht="13.5">
      <c r="A51" s="365">
        <v>2010</v>
      </c>
      <c r="B51" s="169" t="s">
        <v>19</v>
      </c>
      <c r="C51" s="92">
        <f>'[11]E-generation Tt'!F138</f>
        <v>4131.364</v>
      </c>
      <c r="D51" s="92">
        <f>'[11]E-generation Tt'!H138</f>
        <v>3999.0949999999993</v>
      </c>
      <c r="E51" s="92">
        <f>'[11]E-generation Tt'!J138</f>
        <v>1007.503</v>
      </c>
      <c r="F51" s="365">
        <v>2010</v>
      </c>
      <c r="G51" s="169" t="s">
        <v>19</v>
      </c>
      <c r="H51" s="93">
        <f>'[11]E-generation Vv'!F138</f>
        <v>441.031</v>
      </c>
      <c r="I51" s="93">
        <f>'[11]E-generation Vv'!H138</f>
        <v>419.66</v>
      </c>
      <c r="J51" s="93">
        <f>'[11]E-generation Vv'!J138</f>
        <v>122.047</v>
      </c>
      <c r="K51" s="365">
        <v>2010</v>
      </c>
      <c r="L51" s="169" t="s">
        <v>19</v>
      </c>
      <c r="M51" s="93">
        <f>'[11]E-generation Hp'!F138</f>
        <v>125.708</v>
      </c>
      <c r="N51" s="93">
        <f>'[11]E-generation Hp'!H138</f>
        <v>120.624</v>
      </c>
      <c r="O51" s="93">
        <f>'[11]E-generation Hp'!J138</f>
        <v>34.641</v>
      </c>
      <c r="P51" s="365">
        <v>2010</v>
      </c>
      <c r="Q51" s="169" t="s">
        <v>19</v>
      </c>
      <c r="R51" s="93">
        <f>'[11]E-generation ''Eua'!F137</f>
        <v>95.784</v>
      </c>
      <c r="S51" s="93">
        <f>'[11]E-generation ''Eua'!H137</f>
        <v>92.016</v>
      </c>
      <c r="T51" s="93">
        <f>'[11]E-generation ''Eua'!J137</f>
        <v>26.993</v>
      </c>
      <c r="U51" s="365">
        <v>2010</v>
      </c>
      <c r="V51" s="169" t="s">
        <v>19</v>
      </c>
      <c r="W51" s="76">
        <f t="shared" si="3"/>
        <v>4793.886999999999</v>
      </c>
      <c r="X51" s="76">
        <f t="shared" si="4"/>
        <v>4631.394999999999</v>
      </c>
      <c r="Y51" s="76">
        <f t="shared" si="5"/>
        <v>1191.184</v>
      </c>
      <c r="Z51" s="5">
        <f>SUM(W51:W62)</f>
        <v>52612.052</v>
      </c>
      <c r="AA51" s="5">
        <f>SUM(Y51:Y62)</f>
        <v>13086.288000000002</v>
      </c>
    </row>
    <row r="52" spans="1:25" ht="13.5">
      <c r="A52" s="365"/>
      <c r="B52" s="169" t="s">
        <v>20</v>
      </c>
      <c r="C52" s="92">
        <f>'[11]E-generation Tt'!F139</f>
        <v>3408.861</v>
      </c>
      <c r="D52" s="92">
        <f>'[11]E-generation Tt'!H139</f>
        <v>3310.953</v>
      </c>
      <c r="E52" s="92">
        <f>'[11]E-generation Tt'!J139</f>
        <v>841.062</v>
      </c>
      <c r="F52" s="365"/>
      <c r="G52" s="169" t="s">
        <v>20</v>
      </c>
      <c r="H52" s="93">
        <f>'[11]E-generation Vv'!F139</f>
        <v>308.713</v>
      </c>
      <c r="I52" s="93">
        <f>'[11]E-generation Vv'!H139</f>
        <v>291.83000000000004</v>
      </c>
      <c r="J52" s="93">
        <f>'[11]E-generation Vv'!J139</f>
        <v>84.723</v>
      </c>
      <c r="K52" s="365"/>
      <c r="L52" s="169" t="s">
        <v>20</v>
      </c>
      <c r="M52" s="93">
        <f>'[11]E-generation Hp'!F139</f>
        <v>94.233</v>
      </c>
      <c r="N52" s="93">
        <f>'[11]E-generation Hp'!H139</f>
        <v>90.78</v>
      </c>
      <c r="O52" s="93">
        <f>'[11]E-generation Hp'!J139</f>
        <v>26.198</v>
      </c>
      <c r="P52" s="365"/>
      <c r="Q52" s="169" t="s">
        <v>20</v>
      </c>
      <c r="R52" s="93">
        <f>'[11]E-generation ''Eua'!F138</f>
        <v>70.483</v>
      </c>
      <c r="S52" s="93">
        <f>'[11]E-generation ''Eua'!H138</f>
        <v>67.70400000000001</v>
      </c>
      <c r="T52" s="93">
        <f>'[11]E-generation ''Eua'!J138</f>
        <v>18.96</v>
      </c>
      <c r="U52" s="365"/>
      <c r="V52" s="169" t="s">
        <v>20</v>
      </c>
      <c r="W52" s="76">
        <f aca="true" t="shared" si="6" ref="W52:W64">SUM(C52,H52,M52,R52)</f>
        <v>3882.2900000000004</v>
      </c>
      <c r="X52" s="76">
        <f aca="true" t="shared" si="7" ref="X52:X64">SUM(D52,I52,N52,S52)</f>
        <v>3761.2670000000003</v>
      </c>
      <c r="Y52" s="76">
        <f aca="true" t="shared" si="8" ref="Y52:Y64">SUM(E52,J52,O52,T52)</f>
        <v>970.943</v>
      </c>
    </row>
    <row r="53" spans="1:25" ht="13.5">
      <c r="A53" s="365"/>
      <c r="B53" s="169" t="s">
        <v>21</v>
      </c>
      <c r="C53" s="92">
        <f>'[11]E-generation Tt'!F140</f>
        <v>3886.532</v>
      </c>
      <c r="D53" s="92">
        <f>'[11]E-generation Tt'!H140</f>
        <v>3830.9950000000003</v>
      </c>
      <c r="E53" s="92">
        <f>'[11]E-generation Tt'!J140</f>
        <v>1003.699</v>
      </c>
      <c r="F53" s="365"/>
      <c r="G53" s="169" t="s">
        <v>21</v>
      </c>
      <c r="H53" s="93">
        <f>'[11]E-generation Vv'!F140</f>
        <v>414.079</v>
      </c>
      <c r="I53" s="93">
        <f>'[11]E-generation Vv'!H140</f>
        <v>393.06</v>
      </c>
      <c r="J53" s="93">
        <f>'[11]E-generation Vv'!J140</f>
        <v>114.499</v>
      </c>
      <c r="K53" s="365"/>
      <c r="L53" s="169" t="s">
        <v>21</v>
      </c>
      <c r="M53" s="93">
        <f>'[11]E-generation Hp'!F140</f>
        <v>126.521</v>
      </c>
      <c r="N53" s="93">
        <f>'[11]E-generation Hp'!H140</f>
        <v>121.5</v>
      </c>
      <c r="O53" s="93">
        <f>'[11]E-generation Hp'!J140</f>
        <v>34.349</v>
      </c>
      <c r="P53" s="365"/>
      <c r="Q53" s="169" t="s">
        <v>21</v>
      </c>
      <c r="R53" s="93">
        <f>'[11]E-generation ''Eua'!F139</f>
        <v>90.385</v>
      </c>
      <c r="S53" s="93">
        <f>'[11]E-generation ''Eua'!H139</f>
        <v>86.28</v>
      </c>
      <c r="T53" s="93">
        <f>'[11]E-generation ''Eua'!J139</f>
        <v>24.329</v>
      </c>
      <c r="U53" s="365"/>
      <c r="V53" s="169" t="s">
        <v>21</v>
      </c>
      <c r="W53" s="76">
        <f t="shared" si="6"/>
        <v>4517.517</v>
      </c>
      <c r="X53" s="76">
        <f t="shared" si="7"/>
        <v>4431.835</v>
      </c>
      <c r="Y53" s="76">
        <f t="shared" si="8"/>
        <v>1176.8759999999997</v>
      </c>
    </row>
    <row r="54" spans="1:25" ht="13.5">
      <c r="A54" s="365"/>
      <c r="B54" s="169" t="s">
        <v>22</v>
      </c>
      <c r="C54" s="92">
        <f>'[11]E-generation Tt'!F141</f>
        <v>3852.922</v>
      </c>
      <c r="D54" s="92">
        <f>'[11]E-generation Tt'!H141</f>
        <v>3730.76</v>
      </c>
      <c r="E54" s="92">
        <f>'[11]E-generation Tt'!J141</f>
        <v>925.994</v>
      </c>
      <c r="F54" s="365"/>
      <c r="G54" s="169" t="s">
        <v>22</v>
      </c>
      <c r="H54" s="93">
        <f>'[11]E-generation Vv'!F141</f>
        <v>392.722</v>
      </c>
      <c r="I54" s="93">
        <f>'[11]E-generation Vv'!H141</f>
        <v>372.57</v>
      </c>
      <c r="J54" s="93">
        <f>'[11]E-generation Vv'!J141</f>
        <v>109.964</v>
      </c>
      <c r="K54" s="365"/>
      <c r="L54" s="169" t="s">
        <v>22</v>
      </c>
      <c r="M54" s="93">
        <f>'[11]E-generation Hp'!F141</f>
        <v>120.483</v>
      </c>
      <c r="N54" s="93">
        <f>'[11]E-generation Hp'!H141</f>
        <v>115.608</v>
      </c>
      <c r="O54" s="93">
        <f>'[11]E-generation Hp'!J141</f>
        <v>33.208</v>
      </c>
      <c r="P54" s="365"/>
      <c r="Q54" s="169" t="s">
        <v>22</v>
      </c>
      <c r="R54" s="93">
        <f>'[11]E-generation ''Eua'!F140</f>
        <v>89.647</v>
      </c>
      <c r="S54" s="93">
        <f>'[11]E-generation ''Eua'!H140</f>
        <v>85.956</v>
      </c>
      <c r="T54" s="93">
        <f>'[11]E-generation ''Eua'!J140</f>
        <v>24.098</v>
      </c>
      <c r="U54" s="365"/>
      <c r="V54" s="169" t="s">
        <v>22</v>
      </c>
      <c r="W54" s="76">
        <f t="shared" si="6"/>
        <v>4455.774</v>
      </c>
      <c r="X54" s="76">
        <f t="shared" si="7"/>
        <v>4304.894</v>
      </c>
      <c r="Y54" s="76">
        <f t="shared" si="8"/>
        <v>1093.2640000000001</v>
      </c>
    </row>
    <row r="55" spans="1:25" ht="13.5">
      <c r="A55" s="365"/>
      <c r="B55" s="169" t="s">
        <v>4</v>
      </c>
      <c r="C55" s="92">
        <f>'[11]E-generation Tt'!F142</f>
        <v>3861.173</v>
      </c>
      <c r="D55" s="92">
        <f>'[11]E-generation Tt'!H142</f>
        <v>3730.147</v>
      </c>
      <c r="E55" s="92">
        <f>'[11]E-generation Tt'!J142</f>
        <v>937.261</v>
      </c>
      <c r="F55" s="365"/>
      <c r="G55" s="169" t="s">
        <v>4</v>
      </c>
      <c r="H55" s="93">
        <f>'[11]E-generation Vv'!F142</f>
        <v>396.344</v>
      </c>
      <c r="I55" s="93">
        <f>'[11]E-generation Vv'!H142</f>
        <v>382.512</v>
      </c>
      <c r="J55" s="93">
        <f>'[11]E-generation Vv'!J142</f>
        <v>125.223</v>
      </c>
      <c r="K55" s="365"/>
      <c r="L55" s="169" t="s">
        <v>4</v>
      </c>
      <c r="M55" s="93">
        <f>'[11]E-generation Hp'!F142</f>
        <v>127.827</v>
      </c>
      <c r="N55" s="93">
        <f>'[11]E-generation Hp'!H142</f>
        <v>122.03999999999999</v>
      </c>
      <c r="O55" s="93">
        <f>'[11]E-generation Hp'!J142</f>
        <v>33.343</v>
      </c>
      <c r="P55" s="365"/>
      <c r="Q55" s="169" t="s">
        <v>4</v>
      </c>
      <c r="R55" s="93">
        <f>'[11]E-generation ''Eua'!F141</f>
        <v>90.455</v>
      </c>
      <c r="S55" s="93">
        <f>'[11]E-generation ''Eua'!H141</f>
        <v>98.196</v>
      </c>
      <c r="T55" s="93">
        <f>'[11]E-generation ''Eua'!J141</f>
        <v>27.4</v>
      </c>
      <c r="U55" s="365"/>
      <c r="V55" s="169" t="s">
        <v>4</v>
      </c>
      <c r="W55" s="76">
        <f t="shared" si="6"/>
        <v>4475.799</v>
      </c>
      <c r="X55" s="76">
        <f t="shared" si="7"/>
        <v>4332.8949999999995</v>
      </c>
      <c r="Y55" s="76">
        <f t="shared" si="8"/>
        <v>1123.227</v>
      </c>
    </row>
    <row r="56" spans="1:25" ht="13.5">
      <c r="A56" s="365"/>
      <c r="B56" s="169" t="s">
        <v>23</v>
      </c>
      <c r="C56" s="92">
        <f>'[11]E-generation Tt'!F143</f>
        <v>3719.277</v>
      </c>
      <c r="D56" s="92">
        <f>'[11]E-generation Tt'!H143</f>
        <v>3594.692</v>
      </c>
      <c r="E56" s="92">
        <f>'[11]E-generation Tt'!J143</f>
        <v>896.474</v>
      </c>
      <c r="F56" s="365"/>
      <c r="G56" s="169" t="s">
        <v>23</v>
      </c>
      <c r="H56" s="93">
        <f>'[11]E-generation Vv'!F143</f>
        <v>403.046</v>
      </c>
      <c r="I56" s="93">
        <f>'[11]E-generation Vv'!H143</f>
        <v>383.085</v>
      </c>
      <c r="J56" s="93">
        <f>'[11]E-generation Vv'!J143</f>
        <v>104.523</v>
      </c>
      <c r="K56" s="365"/>
      <c r="L56" s="169" t="s">
        <v>23</v>
      </c>
      <c r="M56" s="93">
        <f>'[11]E-generation Hp'!F143</f>
        <v>121.858</v>
      </c>
      <c r="N56" s="93">
        <f>'[11]E-generation Hp'!H143</f>
        <v>116.28</v>
      </c>
      <c r="O56" s="93">
        <f>'[11]E-generation Hp'!J143</f>
        <v>32.202</v>
      </c>
      <c r="P56" s="365"/>
      <c r="Q56" s="169" t="s">
        <v>23</v>
      </c>
      <c r="R56" s="93">
        <f>'[11]E-generation ''Eua'!F142</f>
        <v>83.8</v>
      </c>
      <c r="S56" s="93">
        <f>'[11]E-generation ''Eua'!H142</f>
        <v>81.204</v>
      </c>
      <c r="T56" s="93">
        <f>'[11]E-generation ''Eua'!J142</f>
        <v>21.94</v>
      </c>
      <c r="U56" s="365"/>
      <c r="V56" s="169" t="s">
        <v>23</v>
      </c>
      <c r="W56" s="76">
        <f t="shared" si="6"/>
        <v>4327.981000000001</v>
      </c>
      <c r="X56" s="76">
        <f t="shared" si="7"/>
        <v>4175.261</v>
      </c>
      <c r="Y56" s="76">
        <f t="shared" si="8"/>
        <v>1055.1390000000001</v>
      </c>
    </row>
    <row r="57" spans="1:25" ht="13.5">
      <c r="A57" s="365"/>
      <c r="B57" s="169" t="s">
        <v>24</v>
      </c>
      <c r="C57" s="92">
        <f>'[11]E-generation Tt'!F144</f>
        <v>3670.139</v>
      </c>
      <c r="D57" s="92">
        <f>'[11]E-generation Tt'!H144</f>
        <v>3544.762</v>
      </c>
      <c r="E57" s="92">
        <f>'[11]E-generation Tt'!J144</f>
        <v>877.334</v>
      </c>
      <c r="F57" s="365"/>
      <c r="G57" s="169" t="s">
        <v>24</v>
      </c>
      <c r="H57" s="93">
        <f>'[11]E-generation Vv'!F144</f>
        <v>432.465</v>
      </c>
      <c r="I57" s="93">
        <f>'[11]E-generation Vv'!H144</f>
        <v>411.602</v>
      </c>
      <c r="J57" s="93">
        <f>'[11]E-generation Vv'!J144</f>
        <v>110.998</v>
      </c>
      <c r="K57" s="365"/>
      <c r="L57" s="169" t="s">
        <v>24</v>
      </c>
      <c r="M57" s="93">
        <f>'[11]E-generation Hp'!F144</f>
        <v>125.071</v>
      </c>
      <c r="N57" s="93">
        <f>'[11]E-generation Hp'!H144</f>
        <v>119.652</v>
      </c>
      <c r="O57" s="93">
        <f>'[11]E-generation Hp'!J144</f>
        <v>34.029</v>
      </c>
      <c r="P57" s="365"/>
      <c r="Q57" s="169" t="s">
        <v>24</v>
      </c>
      <c r="R57" s="93">
        <f>'[11]E-generation ''Eua'!F143</f>
        <v>89.272</v>
      </c>
      <c r="S57" s="93">
        <f>'[11]E-generation ''Eua'!H143</f>
        <v>88.5</v>
      </c>
      <c r="T57" s="93">
        <f>'[11]E-generation ''Eua'!J143</f>
        <v>24.05</v>
      </c>
      <c r="U57" s="365"/>
      <c r="V57" s="169" t="s">
        <v>24</v>
      </c>
      <c r="W57" s="76">
        <f t="shared" si="6"/>
        <v>4316.947</v>
      </c>
      <c r="X57" s="76">
        <f t="shared" si="7"/>
        <v>4164.516</v>
      </c>
      <c r="Y57" s="76">
        <f t="shared" si="8"/>
        <v>1046.411</v>
      </c>
    </row>
    <row r="58" spans="1:25" ht="13.5">
      <c r="A58" s="365"/>
      <c r="B58" s="169" t="s">
        <v>25</v>
      </c>
      <c r="C58" s="92">
        <f>'[11]E-generation Tt'!F145</f>
        <v>3695.793</v>
      </c>
      <c r="D58" s="92">
        <f>'[11]E-generation Tt'!H145</f>
        <v>3581.03</v>
      </c>
      <c r="E58" s="92">
        <f>'[11]E-generation Tt'!J145</f>
        <v>904.139</v>
      </c>
      <c r="F58" s="365"/>
      <c r="G58" s="169" t="s">
        <v>25</v>
      </c>
      <c r="H58" s="93">
        <f>'[11]E-generation Vv'!F145</f>
        <v>430.127</v>
      </c>
      <c r="I58" s="93">
        <f>'[11]E-generation Vv'!H145</f>
        <v>409.954</v>
      </c>
      <c r="J58" s="93">
        <f>'[11]E-generation Vv'!J145</f>
        <v>110.253</v>
      </c>
      <c r="K58" s="365"/>
      <c r="L58" s="169" t="s">
        <v>25</v>
      </c>
      <c r="M58" s="93">
        <f>'[11]E-generation Hp'!F145</f>
        <v>123.903</v>
      </c>
      <c r="N58" s="93">
        <f>'[11]E-generation Hp'!H145</f>
        <v>118.62</v>
      </c>
      <c r="O58" s="93">
        <f>'[11]E-generation Hp'!J145</f>
        <v>32.348</v>
      </c>
      <c r="P58" s="365"/>
      <c r="Q58" s="169" t="s">
        <v>25</v>
      </c>
      <c r="R58" s="93">
        <f>'[11]E-generation ''Eua'!F144</f>
        <v>90.924</v>
      </c>
      <c r="S58" s="93">
        <f>'[11]E-generation ''Eua'!H144</f>
        <v>87.48</v>
      </c>
      <c r="T58" s="93">
        <f>'[11]E-generation ''Eua'!J144</f>
        <v>24.38</v>
      </c>
      <c r="U58" s="365"/>
      <c r="V58" s="169" t="s">
        <v>25</v>
      </c>
      <c r="W58" s="76">
        <f t="shared" si="6"/>
        <v>4340.747</v>
      </c>
      <c r="X58" s="76">
        <f t="shared" si="7"/>
        <v>4197.084</v>
      </c>
      <c r="Y58" s="76">
        <f t="shared" si="8"/>
        <v>1071.1200000000001</v>
      </c>
    </row>
    <row r="59" spans="1:25" ht="13.5">
      <c r="A59" s="365"/>
      <c r="B59" s="169" t="s">
        <v>26</v>
      </c>
      <c r="C59" s="92">
        <f>'[11]E-generation Tt'!F146</f>
        <v>3648.033</v>
      </c>
      <c r="D59" s="92">
        <f>'[11]E-generation Tt'!H146</f>
        <v>3539.886</v>
      </c>
      <c r="E59" s="92">
        <f>'[11]E-generation Tt'!J146</f>
        <v>889.991</v>
      </c>
      <c r="F59" s="365"/>
      <c r="G59" s="169" t="s">
        <v>26</v>
      </c>
      <c r="H59" s="93">
        <f>'[11]E-generation Vv'!F146</f>
        <v>423.154</v>
      </c>
      <c r="I59" s="93">
        <f>'[11]E-generation Vv'!H146</f>
        <v>403.652</v>
      </c>
      <c r="J59" s="93">
        <f>'[11]E-generation Vv'!J146</f>
        <v>108.188</v>
      </c>
      <c r="K59" s="365"/>
      <c r="L59" s="169" t="s">
        <v>26</v>
      </c>
      <c r="M59" s="93">
        <f>'[11]E-generation Hp'!F146</f>
        <v>121.757</v>
      </c>
      <c r="N59" s="93">
        <f>'[11]E-generation Hp'!H146</f>
        <v>117.144</v>
      </c>
      <c r="O59" s="93">
        <f>'[11]E-generation Hp'!J146</f>
        <v>33.167</v>
      </c>
      <c r="P59" s="365"/>
      <c r="Q59" s="169" t="s">
        <v>26</v>
      </c>
      <c r="R59" s="93">
        <f>'[11]E-generation ''Eua'!F145</f>
        <v>85.463</v>
      </c>
      <c r="S59" s="93">
        <f>'[11]E-generation ''Eua'!H145</f>
        <v>82.16399999999999</v>
      </c>
      <c r="T59" s="93">
        <f>'[11]E-generation ''Eua'!J145</f>
        <v>23.509</v>
      </c>
      <c r="U59" s="365"/>
      <c r="V59" s="169" t="s">
        <v>26</v>
      </c>
      <c r="W59" s="76">
        <f t="shared" si="6"/>
        <v>4278.406999999999</v>
      </c>
      <c r="X59" s="76">
        <f t="shared" si="7"/>
        <v>4142.846</v>
      </c>
      <c r="Y59" s="76">
        <f t="shared" si="8"/>
        <v>1054.855</v>
      </c>
    </row>
    <row r="60" spans="1:25" ht="13.5">
      <c r="A60" s="365"/>
      <c r="B60" s="169" t="s">
        <v>27</v>
      </c>
      <c r="C60" s="92">
        <f>'[11]E-generation Tt'!F147</f>
        <v>3777.618</v>
      </c>
      <c r="D60" s="92">
        <f>'[11]E-generation Tt'!H147</f>
        <v>3656.852</v>
      </c>
      <c r="E60" s="92">
        <f>'[11]E-generation Tt'!J147</f>
        <v>920.756</v>
      </c>
      <c r="F60" s="365"/>
      <c r="G60" s="169" t="s">
        <v>27</v>
      </c>
      <c r="H60" s="93">
        <f>'[11]E-generation Vv'!F147</f>
        <v>426.885</v>
      </c>
      <c r="I60" s="93">
        <f>'[11]E-generation Vv'!H147</f>
        <v>422.16499999999996</v>
      </c>
      <c r="J60" s="93">
        <f>'[11]E-generation Vv'!J147</f>
        <v>111.32</v>
      </c>
      <c r="K60" s="365"/>
      <c r="L60" s="169" t="s">
        <v>27</v>
      </c>
      <c r="M60" s="93">
        <f>'[11]E-generation Hp'!F147</f>
        <v>129.837</v>
      </c>
      <c r="N60" s="93">
        <f>'[11]E-generation Hp'!H147</f>
        <v>124.692</v>
      </c>
      <c r="O60" s="93">
        <f>'[11]E-generation Hp'!J147</f>
        <v>34.775</v>
      </c>
      <c r="P60" s="365"/>
      <c r="Q60" s="169" t="s">
        <v>27</v>
      </c>
      <c r="R60" s="93">
        <f>'[11]E-generation ''Eua'!F146</f>
        <v>91.745</v>
      </c>
      <c r="S60" s="93">
        <f>'[11]E-generation ''Eua'!H146</f>
        <v>88.668</v>
      </c>
      <c r="T60" s="93">
        <f>'[11]E-generation ''Eua'!J146</f>
        <v>25.654</v>
      </c>
      <c r="U60" s="365"/>
      <c r="V60" s="169" t="s">
        <v>27</v>
      </c>
      <c r="W60" s="76">
        <f t="shared" si="6"/>
        <v>4426.085</v>
      </c>
      <c r="X60" s="76">
        <f t="shared" si="7"/>
        <v>4292.3769999999995</v>
      </c>
      <c r="Y60" s="76">
        <f t="shared" si="8"/>
        <v>1092.505</v>
      </c>
    </row>
    <row r="61" spans="1:25" ht="13.5">
      <c r="A61" s="365"/>
      <c r="B61" s="169" t="s">
        <v>28</v>
      </c>
      <c r="C61" s="92">
        <f>'[11]E-generation Tt'!F148</f>
        <v>3640.895</v>
      </c>
      <c r="D61" s="92">
        <f>'[11]E-generation Tt'!H148</f>
        <v>3533.041</v>
      </c>
      <c r="E61" s="92">
        <f>'[11]E-generation Tt'!J148</f>
        <v>883.291</v>
      </c>
      <c r="F61" s="365"/>
      <c r="G61" s="169" t="s">
        <v>28</v>
      </c>
      <c r="H61" s="93">
        <f>'[11]E-generation Vv'!F148</f>
        <v>387.153</v>
      </c>
      <c r="I61" s="93">
        <f>'[11]E-generation Vv'!H148</f>
        <v>382.896</v>
      </c>
      <c r="J61" s="93">
        <f>'[11]E-generation Vv'!J148</f>
        <v>101.401</v>
      </c>
      <c r="K61" s="365"/>
      <c r="L61" s="169" t="s">
        <v>28</v>
      </c>
      <c r="M61" s="93">
        <f>'[11]E-generation Hp'!F148</f>
        <v>121.594</v>
      </c>
      <c r="N61" s="93">
        <f>'[11]E-generation Hp'!H148</f>
        <v>116.68799999999999</v>
      </c>
      <c r="O61" s="93">
        <f>'[11]E-generation Hp'!J148</f>
        <v>32.889</v>
      </c>
      <c r="P61" s="365"/>
      <c r="Q61" s="169" t="s">
        <v>28</v>
      </c>
      <c r="R61" s="93">
        <f>'[11]E-generation ''Eua'!F147</f>
        <v>88.944</v>
      </c>
      <c r="S61" s="93">
        <f>'[11]E-generation ''Eua'!H147</f>
        <v>85.102</v>
      </c>
      <c r="T61" s="93">
        <f>'[11]E-generation ''Eua'!J147</f>
        <v>24.584</v>
      </c>
      <c r="U61" s="365"/>
      <c r="V61" s="169" t="s">
        <v>28</v>
      </c>
      <c r="W61" s="76">
        <f t="shared" si="6"/>
        <v>4238.586</v>
      </c>
      <c r="X61" s="76">
        <f t="shared" si="7"/>
        <v>4117.727000000001</v>
      </c>
      <c r="Y61" s="76">
        <f t="shared" si="8"/>
        <v>1042.165</v>
      </c>
    </row>
    <row r="62" spans="1:25" ht="13.5">
      <c r="A62" s="365"/>
      <c r="B62" s="169" t="s">
        <v>29</v>
      </c>
      <c r="C62" s="92">
        <f>'[11]E-generation Tt'!F149</f>
        <v>3921.814</v>
      </c>
      <c r="D62" s="92">
        <f>'[11]E-generation Tt'!H149</f>
        <v>3796.3039999999996</v>
      </c>
      <c r="E62" s="92">
        <f>'[11]E-generation Tt'!J149</f>
        <v>996.497</v>
      </c>
      <c r="F62" s="365"/>
      <c r="G62" s="169" t="s">
        <v>29</v>
      </c>
      <c r="H62" s="93">
        <f>'[11]E-generation Vv'!F149</f>
        <v>414.029</v>
      </c>
      <c r="I62" s="93">
        <f>'[11]E-generation Vv'!H149</f>
        <v>409.509</v>
      </c>
      <c r="J62" s="93">
        <f>'[11]E-generation Vv'!J149</f>
        <v>110.358</v>
      </c>
      <c r="K62" s="365"/>
      <c r="L62" s="169" t="s">
        <v>29</v>
      </c>
      <c r="M62" s="93">
        <f>'[11]E-generation Hp'!F149</f>
        <v>125.152</v>
      </c>
      <c r="N62" s="93">
        <f>'[11]E-generation Hp'!H149</f>
        <v>120.336</v>
      </c>
      <c r="O62" s="93">
        <f>'[11]E-generation Hp'!J149</f>
        <v>34.101</v>
      </c>
      <c r="P62" s="365"/>
      <c r="Q62" s="169" t="s">
        <v>29</v>
      </c>
      <c r="R62" s="93">
        <f>'[11]E-generation ''Eua'!F148</f>
        <v>97.037</v>
      </c>
      <c r="S62" s="93">
        <f>'[11]E-generation ''Eua'!H148</f>
        <v>93.876</v>
      </c>
      <c r="T62" s="93">
        <f>'[11]E-generation ''Eua'!J148</f>
        <v>27.643</v>
      </c>
      <c r="U62" s="365"/>
      <c r="V62" s="169" t="s">
        <v>29</v>
      </c>
      <c r="W62" s="76">
        <f t="shared" si="6"/>
        <v>4558.032</v>
      </c>
      <c r="X62" s="76">
        <f t="shared" si="7"/>
        <v>4420.025000000001</v>
      </c>
      <c r="Y62" s="76">
        <f t="shared" si="8"/>
        <v>1168.5990000000002</v>
      </c>
    </row>
    <row r="63" spans="1:25" ht="13.5">
      <c r="A63" s="377">
        <v>2011</v>
      </c>
      <c r="B63" s="69" t="s">
        <v>19</v>
      </c>
      <c r="C63" s="94">
        <f>'[11]E-generation Tt'!F150</f>
        <v>4377.459</v>
      </c>
      <c r="D63" s="94">
        <f>'[11]E-generation Tt'!H150</f>
        <v>4250.425</v>
      </c>
      <c r="E63" s="94">
        <f>'[11]E-generation Tt'!J150</f>
        <v>1082.89</v>
      </c>
      <c r="F63" s="379">
        <v>2011</v>
      </c>
      <c r="G63" s="223" t="s">
        <v>19</v>
      </c>
      <c r="H63" s="95">
        <f>'[11]E-generation Vv'!F150</f>
        <v>410.8816000000001</v>
      </c>
      <c r="I63" s="95">
        <f>'[11]E-generation Vv'!H150</f>
        <v>404.6416000000001</v>
      </c>
      <c r="J63" s="95">
        <f>'[11]E-generation Vv'!J150</f>
        <v>107.674</v>
      </c>
      <c r="K63" s="373">
        <v>2011</v>
      </c>
      <c r="L63" s="69" t="s">
        <v>19</v>
      </c>
      <c r="M63" s="95">
        <f>'[11]E-generation Hp'!F150</f>
        <v>112.453</v>
      </c>
      <c r="N63" s="95">
        <f>'[11]E-generation Hp'!H150</f>
        <v>110.64</v>
      </c>
      <c r="O63" s="95">
        <f>'[11]E-generation Hp'!J150</f>
        <v>29.623</v>
      </c>
      <c r="P63" s="379">
        <v>2011</v>
      </c>
      <c r="Q63" s="223" t="s">
        <v>19</v>
      </c>
      <c r="R63" s="95">
        <f>'[11]E-generation ''Eua'!F149</f>
        <v>96.23000000000035</v>
      </c>
      <c r="S63" s="95">
        <f>'[11]E-generation ''Eua'!H149</f>
        <v>93.42000000000034</v>
      </c>
      <c r="T63" s="95">
        <f>'[11]E-generation ''Eua'!J149</f>
        <v>24.918</v>
      </c>
      <c r="U63" s="373">
        <v>2011</v>
      </c>
      <c r="V63" s="69" t="s">
        <v>19</v>
      </c>
      <c r="W63" s="77">
        <f t="shared" si="6"/>
        <v>4997.0236</v>
      </c>
      <c r="X63" s="77">
        <f t="shared" si="7"/>
        <v>4859.1266000000005</v>
      </c>
      <c r="Y63" s="77">
        <f t="shared" si="8"/>
        <v>1245.105</v>
      </c>
    </row>
    <row r="64" spans="1:25" ht="13.5">
      <c r="A64" s="378"/>
      <c r="B64" s="69" t="s">
        <v>20</v>
      </c>
      <c r="C64" s="94">
        <f>'[11]E-generation Tt'!F151</f>
        <v>3304.168</v>
      </c>
      <c r="D64" s="94">
        <f>'[11]E-generation Tt'!H151</f>
        <v>3208.147</v>
      </c>
      <c r="E64" s="94">
        <f>'[11]E-generation Tt'!J151</f>
        <v>817.389</v>
      </c>
      <c r="F64" s="380"/>
      <c r="G64" s="223" t="s">
        <v>20</v>
      </c>
      <c r="H64" s="95">
        <f>'[11]E-generation Vv'!F151</f>
        <v>364.8081999999997</v>
      </c>
      <c r="I64" s="95">
        <f>'[11]E-generation Vv'!H151</f>
        <v>359.21619999999973</v>
      </c>
      <c r="J64" s="95">
        <f>'[11]E-generation Vv'!J151</f>
        <v>95.98736099999999</v>
      </c>
      <c r="K64" s="374"/>
      <c r="L64" s="69" t="s">
        <v>20</v>
      </c>
      <c r="M64" s="95">
        <f>'[11]E-generation Hp'!F151</f>
        <v>106.539</v>
      </c>
      <c r="N64" s="95">
        <f>'[11]E-generation Hp'!H151</f>
        <v>104.76</v>
      </c>
      <c r="O64" s="95">
        <f>'[11]E-generation Hp'!J151</f>
        <v>28.029564333368633</v>
      </c>
      <c r="P64" s="380"/>
      <c r="Q64" s="223" t="s">
        <v>20</v>
      </c>
      <c r="R64" s="95">
        <f>'[11]E-generation ''Eua'!F150</f>
        <v>86.109</v>
      </c>
      <c r="S64" s="95">
        <f>'[11]E-generation ''Eua'!H150</f>
        <v>83.976</v>
      </c>
      <c r="T64" s="95">
        <f>'[11]E-generation ''Eua'!J150</f>
        <v>22.699000000000005</v>
      </c>
      <c r="U64" s="374"/>
      <c r="V64" s="69" t="s">
        <v>20</v>
      </c>
      <c r="W64" s="77">
        <f t="shared" si="6"/>
        <v>3861.6242</v>
      </c>
      <c r="X64" s="77">
        <f t="shared" si="7"/>
        <v>3756.0992</v>
      </c>
      <c r="Y64" s="77">
        <f t="shared" si="8"/>
        <v>964.1049253333686</v>
      </c>
    </row>
    <row r="65" spans="1:25" ht="13.5">
      <c r="A65" s="378"/>
      <c r="B65" s="69" t="s">
        <v>21</v>
      </c>
      <c r="C65" s="94">
        <f>'[11]E-generation Tt'!F152</f>
        <v>4151.518</v>
      </c>
      <c r="D65" s="94">
        <f>'[11]E-generation Tt'!H152</f>
        <v>4041.2980000000002</v>
      </c>
      <c r="E65" s="94">
        <f>'[11]E-generation Tt'!J152</f>
        <v>1028.24625424</v>
      </c>
      <c r="F65" s="380"/>
      <c r="G65" s="223" t="s">
        <v>21</v>
      </c>
      <c r="H65" s="95">
        <f>'[11]E-generation Vv'!F152</f>
        <v>422.5597000000004</v>
      </c>
      <c r="I65" s="95">
        <f>'[11]E-generation Vv'!H152</f>
        <v>413.91970000000043</v>
      </c>
      <c r="J65" s="95">
        <f>'[11]E-generation Vv'!J152</f>
        <v>110.254</v>
      </c>
      <c r="K65" s="374"/>
      <c r="L65" s="69" t="s">
        <v>21</v>
      </c>
      <c r="M65" s="95">
        <f>'[11]E-generation Hp'!F152</f>
        <v>125.323</v>
      </c>
      <c r="N65" s="95">
        <f>'[11]E-generation Hp'!H152</f>
        <v>123.252</v>
      </c>
      <c r="O65" s="95">
        <f>'[11]E-generation Hp'!J152</f>
        <v>34.349</v>
      </c>
      <c r="P65" s="380"/>
      <c r="Q65" s="223" t="s">
        <v>21</v>
      </c>
      <c r="R65" s="95">
        <f>'[11]E-generation ''Eua'!F151</f>
        <v>95.41399999999983</v>
      </c>
      <c r="S65" s="95">
        <f>'[11]E-generation ''Eua'!H151</f>
        <v>92.89199999999983</v>
      </c>
      <c r="T65" s="95">
        <f>'[11]E-generation ''Eua'!J151</f>
        <v>24.886</v>
      </c>
      <c r="U65" s="374"/>
      <c r="V65" s="69" t="s">
        <v>21</v>
      </c>
      <c r="W65" s="77">
        <f aca="true" t="shared" si="9" ref="W65:W86">SUM(C65,H65,M65,R65)</f>
        <v>4794.814700000001</v>
      </c>
      <c r="X65" s="77">
        <f aca="true" t="shared" si="10" ref="X65:X86">SUM(D65,I65,N65,S65)</f>
        <v>4671.361700000001</v>
      </c>
      <c r="Y65" s="77">
        <f aca="true" t="shared" si="11" ref="Y65:Y86">SUM(E65,J65,O65,T65)</f>
        <v>1197.73525424</v>
      </c>
    </row>
    <row r="66" spans="1:25" ht="13.5">
      <c r="A66" s="378"/>
      <c r="B66" s="69" t="s">
        <v>22</v>
      </c>
      <c r="C66" s="94">
        <f>'[11]E-generation Tt'!F153</f>
        <v>3915.016</v>
      </c>
      <c r="D66" s="94">
        <f>'[11]E-generation Tt'!H153</f>
        <v>3801.891</v>
      </c>
      <c r="E66" s="94">
        <f>'[11]E-generation Tt'!J153</f>
        <v>969.8645202399998</v>
      </c>
      <c r="F66" s="380"/>
      <c r="G66" s="223" t="s">
        <v>22</v>
      </c>
      <c r="H66" s="95">
        <f>'[11]E-generation Vv'!F153</f>
        <v>407.494</v>
      </c>
      <c r="I66" s="95">
        <f>'[11]E-generation Vv'!H153</f>
        <v>400.294</v>
      </c>
      <c r="J66" s="95">
        <f>'[11]E-generation Vv'!J153</f>
        <v>105.668</v>
      </c>
      <c r="K66" s="374"/>
      <c r="L66" s="69" t="s">
        <v>22</v>
      </c>
      <c r="M66" s="95">
        <f>'[11]E-generation Hp'!F153</f>
        <v>119.6</v>
      </c>
      <c r="N66" s="95">
        <f>'[11]E-generation Hp'!H153</f>
        <v>117.744</v>
      </c>
      <c r="O66" s="95">
        <f>'[11]E-generation Hp'!J153</f>
        <v>33.208</v>
      </c>
      <c r="P66" s="380"/>
      <c r="Q66" s="223" t="s">
        <v>22</v>
      </c>
      <c r="R66" s="95">
        <f>'[11]E-generation ''Eua'!F152</f>
        <v>94.51500000000011</v>
      </c>
      <c r="S66" s="95">
        <f>'[11]E-generation ''Eua'!H152</f>
        <v>92.24400000000011</v>
      </c>
      <c r="T66" s="95">
        <f>'[11]E-generation ''Eua'!J152</f>
        <v>27.673000000000005</v>
      </c>
      <c r="U66" s="374"/>
      <c r="V66" s="69" t="s">
        <v>22</v>
      </c>
      <c r="W66" s="77">
        <f t="shared" si="9"/>
        <v>4536.625000000001</v>
      </c>
      <c r="X66" s="77">
        <f t="shared" si="10"/>
        <v>4412.173</v>
      </c>
      <c r="Y66" s="77">
        <f t="shared" si="11"/>
        <v>1136.41352024</v>
      </c>
    </row>
    <row r="67" spans="1:25" ht="13.5">
      <c r="A67" s="378"/>
      <c r="B67" s="69" t="s">
        <v>4</v>
      </c>
      <c r="C67" s="94">
        <f>'[11]E-generation Tt'!F154</f>
        <v>3833.492</v>
      </c>
      <c r="D67" s="94">
        <f>'[11]E-generation Tt'!H154</f>
        <v>3770.893</v>
      </c>
      <c r="E67" s="94">
        <f>'[11]E-generation Tt'!J154</f>
        <v>962.24075856</v>
      </c>
      <c r="F67" s="380"/>
      <c r="G67" s="223" t="s">
        <v>4</v>
      </c>
      <c r="H67" s="95">
        <f>'[11]E-generation Vv'!F154</f>
        <v>443.1397999999998</v>
      </c>
      <c r="I67" s="95">
        <f>'[11]E-generation Vv'!H154</f>
        <v>435.85979999999984</v>
      </c>
      <c r="J67" s="95">
        <f>'[11]E-generation Vv'!J154</f>
        <v>115.61</v>
      </c>
      <c r="K67" s="374"/>
      <c r="L67" s="69" t="s">
        <v>4</v>
      </c>
      <c r="M67" s="95">
        <f>'[11]E-generation Hp'!F154</f>
        <v>122.258</v>
      </c>
      <c r="N67" s="95">
        <f>'[11]E-generation Hp'!H154</f>
        <v>120.492</v>
      </c>
      <c r="O67" s="95">
        <f>'[11]E-generation Hp'!J154</f>
        <v>34.18960806946945</v>
      </c>
      <c r="P67" s="380"/>
      <c r="Q67" s="223" t="s">
        <v>4</v>
      </c>
      <c r="R67" s="95">
        <f>'[11]E-generation ''Eua'!F153</f>
        <v>98.42799999999973</v>
      </c>
      <c r="S67" s="95">
        <f>'[11]E-generation ''Eua'!H153</f>
        <v>95.75999999999972</v>
      </c>
      <c r="T67" s="95">
        <f>'[11]E-generation ''Eua'!J153</f>
        <v>25.800000000000004</v>
      </c>
      <c r="U67" s="374"/>
      <c r="V67" s="69" t="s">
        <v>4</v>
      </c>
      <c r="W67" s="77">
        <f t="shared" si="9"/>
        <v>4497.3178</v>
      </c>
      <c r="X67" s="77">
        <f t="shared" si="10"/>
        <v>4423.0048</v>
      </c>
      <c r="Y67" s="77">
        <f t="shared" si="11"/>
        <v>1137.8403666294694</v>
      </c>
    </row>
    <row r="68" spans="1:25" ht="13.5">
      <c r="A68" s="378"/>
      <c r="B68" s="69" t="s">
        <v>23</v>
      </c>
      <c r="C68" s="94">
        <f>'[11]E-generation Tt'!F155</f>
        <v>3706.703</v>
      </c>
      <c r="D68" s="94">
        <f>'[11]E-generation Tt'!H155</f>
        <v>3598.063</v>
      </c>
      <c r="E68" s="94">
        <f>'[11]E-generation Tt'!J155</f>
        <v>906.0053623599999</v>
      </c>
      <c r="F68" s="380"/>
      <c r="G68" s="223" t="s">
        <v>23</v>
      </c>
      <c r="H68" s="95">
        <f>'[11]E-generation Vv'!F155</f>
        <v>394.2084000000004</v>
      </c>
      <c r="I68" s="95">
        <f>'[11]E-generation Vv'!H155</f>
        <v>389.3284000000004</v>
      </c>
      <c r="J68" s="95">
        <f>'[11]E-generation Vv'!J155</f>
        <v>102.916</v>
      </c>
      <c r="K68" s="374"/>
      <c r="L68" s="69" t="s">
        <v>23</v>
      </c>
      <c r="M68" s="95">
        <f>'[11]E-generation Hp'!F155</f>
        <v>115.028</v>
      </c>
      <c r="N68" s="95">
        <f>'[11]E-generation Hp'!H155</f>
        <v>113.292</v>
      </c>
      <c r="O68" s="95">
        <f>'[11]E-generation Hp'!J155</f>
        <v>32.11371915704755</v>
      </c>
      <c r="P68" s="380"/>
      <c r="Q68" s="223" t="s">
        <v>23</v>
      </c>
      <c r="R68" s="95">
        <f>'[11]E-generation ''Eua'!F154</f>
        <v>100.21000000000019</v>
      </c>
      <c r="S68" s="95">
        <f>'[11]E-generation ''Eua'!H154</f>
        <v>97.83600000000018</v>
      </c>
      <c r="T68" s="95">
        <f>'[11]E-generation ''Eua'!J154</f>
        <v>29.100000000000005</v>
      </c>
      <c r="U68" s="374"/>
      <c r="V68" s="69" t="s">
        <v>23</v>
      </c>
      <c r="W68" s="77">
        <f t="shared" si="9"/>
        <v>4316.1494</v>
      </c>
      <c r="X68" s="77">
        <f t="shared" si="10"/>
        <v>4198.519400000001</v>
      </c>
      <c r="Y68" s="77">
        <f t="shared" si="11"/>
        <v>1070.1350815170474</v>
      </c>
    </row>
    <row r="69" spans="1:25" ht="13.5">
      <c r="A69" s="378"/>
      <c r="B69" s="69" t="s">
        <v>24</v>
      </c>
      <c r="C69" s="94">
        <f>'[11]E-generation Tt'!F156</f>
        <v>3637.951</v>
      </c>
      <c r="D69" s="94">
        <f>'[11]E-generation Tt'!H156</f>
        <v>3525.5280000000002</v>
      </c>
      <c r="E69" s="94">
        <f>'[11]E-generation Tt'!J156</f>
        <v>887.160741</v>
      </c>
      <c r="F69" s="380"/>
      <c r="G69" s="223" t="s">
        <v>24</v>
      </c>
      <c r="H69" s="95">
        <f>'[11]E-generation Vv'!F156</f>
        <v>401.4269999999995</v>
      </c>
      <c r="I69" s="95">
        <f>'[11]E-generation Vv'!H156</f>
        <v>397.50699999999955</v>
      </c>
      <c r="J69" s="95">
        <f>'[11]E-generation Vv'!J156</f>
        <v>104.81073230000001</v>
      </c>
      <c r="K69" s="374"/>
      <c r="L69" s="69" t="s">
        <v>24</v>
      </c>
      <c r="M69" s="95">
        <f>'[11]E-generation Hp'!F156</f>
        <v>119.431</v>
      </c>
      <c r="N69" s="95">
        <f>'[11]E-generation Hp'!H156</f>
        <v>117.576</v>
      </c>
      <c r="O69" s="95">
        <f>'[11]E-generation Hp'!J156</f>
        <v>32.47643587842846</v>
      </c>
      <c r="P69" s="380"/>
      <c r="Q69" s="223" t="s">
        <v>24</v>
      </c>
      <c r="R69" s="95">
        <f>'[11]E-generation ''Eua'!F155</f>
        <v>103.44899999999988</v>
      </c>
      <c r="S69" s="95">
        <f>'[11]E-generation ''Eua'!H155</f>
        <v>99.95999999999988</v>
      </c>
      <c r="T69" s="95">
        <f>'[11]E-generation ''Eua'!J155</f>
        <v>28.474000000000004</v>
      </c>
      <c r="U69" s="374"/>
      <c r="V69" s="69" t="s">
        <v>24</v>
      </c>
      <c r="W69" s="77">
        <f t="shared" si="9"/>
        <v>4262.257999999999</v>
      </c>
      <c r="X69" s="77">
        <f t="shared" si="10"/>
        <v>4140.571</v>
      </c>
      <c r="Y69" s="77">
        <f t="shared" si="11"/>
        <v>1052.9219091784285</v>
      </c>
    </row>
    <row r="70" spans="1:25" ht="13.5">
      <c r="A70" s="378"/>
      <c r="B70" s="69" t="s">
        <v>25</v>
      </c>
      <c r="C70" s="94">
        <f>'[11]E-generation Tt'!F157</f>
        <v>3587.169</v>
      </c>
      <c r="D70" s="94">
        <f>'[11]E-generation Tt'!H157</f>
        <v>3490.9539999999997</v>
      </c>
      <c r="E70" s="94">
        <f>'[11]E-generation Tt'!J157</f>
        <v>878.4206756799998</v>
      </c>
      <c r="F70" s="380"/>
      <c r="G70" s="223" t="s">
        <v>25</v>
      </c>
      <c r="H70" s="95">
        <f>'[11]E-generation Vv'!F157</f>
        <v>409.2356000000001</v>
      </c>
      <c r="I70" s="95">
        <f>'[11]E-generation Vv'!H157</f>
        <v>402.9956000000001</v>
      </c>
      <c r="J70" s="95">
        <f>'[11]E-generation Vv'!J157</f>
        <v>106.68150886000001</v>
      </c>
      <c r="K70" s="374"/>
      <c r="L70" s="69" t="s">
        <v>25</v>
      </c>
      <c r="M70" s="95">
        <f>'[11]E-generation Hp'!F157</f>
        <v>120.021</v>
      </c>
      <c r="N70" s="95">
        <f>'[11]E-generation Hp'!H157</f>
        <v>117.984</v>
      </c>
      <c r="O70" s="95">
        <f>'[11]E-generation Hp'!J157</f>
        <v>32.54102816901408</v>
      </c>
      <c r="P70" s="380"/>
      <c r="Q70" s="223" t="s">
        <v>25</v>
      </c>
      <c r="R70" s="95">
        <f>'[11]E-generation ''Eua'!F156</f>
        <v>96.0580000000002</v>
      </c>
      <c r="S70" s="95">
        <f>'[11]E-generation ''Eua'!H156</f>
        <v>93.8040000000002</v>
      </c>
      <c r="T70" s="95">
        <f>'[11]E-generation ''Eua'!J156</f>
        <v>27.06030382293763</v>
      </c>
      <c r="U70" s="374"/>
      <c r="V70" s="69" t="s">
        <v>25</v>
      </c>
      <c r="W70" s="77">
        <f t="shared" si="9"/>
        <v>4212.4836</v>
      </c>
      <c r="X70" s="77">
        <f t="shared" si="10"/>
        <v>4105.7376</v>
      </c>
      <c r="Y70" s="77">
        <f t="shared" si="11"/>
        <v>1044.7035165319517</v>
      </c>
    </row>
    <row r="71" spans="1:25" ht="13.5">
      <c r="A71" s="378"/>
      <c r="B71" s="69" t="s">
        <v>26</v>
      </c>
      <c r="C71" s="94">
        <f>'[11]E-generation Tt'!F158</f>
        <v>3407.892</v>
      </c>
      <c r="D71" s="94">
        <f>'[11]E-generation Tt'!H158</f>
        <v>3301.107</v>
      </c>
      <c r="E71" s="94">
        <f>'[11]E-generation Tt'!J158</f>
        <v>829.983</v>
      </c>
      <c r="F71" s="380"/>
      <c r="G71" s="223" t="s">
        <v>26</v>
      </c>
      <c r="H71" s="95">
        <f>'[11]E-generation Vv'!F158</f>
        <v>400.668</v>
      </c>
      <c r="I71" s="95">
        <f>'[11]E-generation Vv'!H158</f>
        <v>394.108</v>
      </c>
      <c r="J71" s="95">
        <f>'[11]E-generation Vv'!J158</f>
        <v>106.76911724</v>
      </c>
      <c r="K71" s="374"/>
      <c r="L71" s="69" t="s">
        <v>26</v>
      </c>
      <c r="M71" s="95">
        <f>'[11]E-generation Hp'!F158</f>
        <v>112.547</v>
      </c>
      <c r="N71" s="95">
        <f>'[11]E-generation Hp'!H158</f>
        <v>110.892</v>
      </c>
      <c r="O71" s="95">
        <f>'[11]E-generation Hp'!J158</f>
        <v>30.756</v>
      </c>
      <c r="P71" s="380"/>
      <c r="Q71" s="223" t="s">
        <v>26</v>
      </c>
      <c r="R71" s="95">
        <f>'[11]E-generation ''Eua'!F157</f>
        <v>92.614</v>
      </c>
      <c r="S71" s="95">
        <f>'[11]E-generation ''Eua'!H157</f>
        <v>90.228</v>
      </c>
      <c r="T71" s="95">
        <f>'[11]E-generation ''Eua'!J157</f>
        <v>25.543</v>
      </c>
      <c r="U71" s="374"/>
      <c r="V71" s="69" t="s">
        <v>26</v>
      </c>
      <c r="W71" s="77">
        <f t="shared" si="9"/>
        <v>4013.721</v>
      </c>
      <c r="X71" s="77">
        <f t="shared" si="10"/>
        <v>3896.335</v>
      </c>
      <c r="Y71" s="77">
        <f t="shared" si="11"/>
        <v>993.0511172399999</v>
      </c>
    </row>
    <row r="72" spans="1:25" ht="13.5">
      <c r="A72" s="378"/>
      <c r="B72" s="69" t="s">
        <v>27</v>
      </c>
      <c r="C72" s="94">
        <f>'[11]E-generation Tt'!F159</f>
        <v>3742.854</v>
      </c>
      <c r="D72" s="94">
        <f>'[11]E-generation Tt'!H159</f>
        <v>3630.8149999999996</v>
      </c>
      <c r="E72" s="94">
        <f>'[11]E-generation Tt'!J159</f>
        <v>916.85</v>
      </c>
      <c r="F72" s="380"/>
      <c r="G72" s="223" t="s">
        <v>27</v>
      </c>
      <c r="H72" s="95">
        <f>'[11]E-generation Vv'!F159</f>
        <v>422.147</v>
      </c>
      <c r="I72" s="95">
        <f>'[11]E-generation Vv'!H159</f>
        <v>415.827</v>
      </c>
      <c r="J72" s="95">
        <f>'[11]E-generation Vv'!J159</f>
        <v>111.92656038000001</v>
      </c>
      <c r="K72" s="374"/>
      <c r="L72" s="69" t="s">
        <v>27</v>
      </c>
      <c r="M72" s="95">
        <f>'[11]E-generation Hp'!F159</f>
        <v>117.064</v>
      </c>
      <c r="N72" s="95">
        <f>'[11]E-generation Hp'!H159</f>
        <v>115.26</v>
      </c>
      <c r="O72" s="95">
        <f>'[11]E-generation Hp'!J159</f>
        <v>31.519</v>
      </c>
      <c r="P72" s="380"/>
      <c r="Q72" s="223" t="s">
        <v>27</v>
      </c>
      <c r="R72" s="95">
        <f>'[11]E-generation ''Eua'!F158</f>
        <v>92.627</v>
      </c>
      <c r="S72" s="95">
        <f>'[11]E-generation ''Eua'!H158</f>
        <v>90.744</v>
      </c>
      <c r="T72" s="95">
        <f>'[11]E-generation ''Eua'!J158</f>
        <v>25.506</v>
      </c>
      <c r="U72" s="374"/>
      <c r="V72" s="69" t="s">
        <v>27</v>
      </c>
      <c r="W72" s="77">
        <f t="shared" si="9"/>
        <v>4374.692000000001</v>
      </c>
      <c r="X72" s="77">
        <f t="shared" si="10"/>
        <v>4252.646</v>
      </c>
      <c r="Y72" s="77">
        <f t="shared" si="11"/>
        <v>1085.8015603800002</v>
      </c>
    </row>
    <row r="73" spans="1:25" ht="13.5">
      <c r="A73" s="378"/>
      <c r="B73" s="69" t="s">
        <v>28</v>
      </c>
      <c r="C73" s="94">
        <f>'[11]E-generation Tt'!F160</f>
        <v>3744.898</v>
      </c>
      <c r="D73" s="94">
        <f>'[11]E-generation Tt'!H160</f>
        <v>3635.142</v>
      </c>
      <c r="E73" s="94">
        <f>'[11]E-generation Tt'!J160</f>
        <v>915.9614569999999</v>
      </c>
      <c r="F73" s="380"/>
      <c r="G73" s="223" t="s">
        <v>28</v>
      </c>
      <c r="H73" s="95">
        <f>'[11]E-generation Vv'!F160</f>
        <v>395.1883999999999</v>
      </c>
      <c r="I73" s="95">
        <f>'[11]E-generation Vv'!H160</f>
        <v>388.1483999999999</v>
      </c>
      <c r="J73" s="95">
        <f>'[11]E-generation Vv'!J160</f>
        <v>103.33778242</v>
      </c>
      <c r="K73" s="374"/>
      <c r="L73" s="69" t="s">
        <v>28</v>
      </c>
      <c r="M73" s="95">
        <f>'[11]E-generation Hp'!F160</f>
        <v>110.625</v>
      </c>
      <c r="N73" s="95">
        <f>'[11]E-generation Hp'!H160</f>
        <v>108.864</v>
      </c>
      <c r="O73" s="95">
        <f>'[11]E-generation Hp'!J160</f>
        <v>29.781367467965687</v>
      </c>
      <c r="P73" s="380"/>
      <c r="Q73" s="223" t="s">
        <v>28</v>
      </c>
      <c r="R73" s="95">
        <f>'[11]E-generation ''Eua'!F159</f>
        <v>89.69800000000029</v>
      </c>
      <c r="S73" s="95">
        <f>'[11]E-generation ''Eua'!H159</f>
        <v>86.80800000000029</v>
      </c>
      <c r="T73" s="95">
        <f>'[11]E-generation ''Eua'!J159</f>
        <v>24.434696177062374</v>
      </c>
      <c r="U73" s="374"/>
      <c r="V73" s="69" t="s">
        <v>28</v>
      </c>
      <c r="W73" s="77">
        <f t="shared" si="9"/>
        <v>4340.4094000000005</v>
      </c>
      <c r="X73" s="77">
        <f t="shared" si="10"/>
        <v>4218.962399999999</v>
      </c>
      <c r="Y73" s="77">
        <f t="shared" si="11"/>
        <v>1073.5153030650279</v>
      </c>
    </row>
    <row r="74" spans="1:25" ht="13.5">
      <c r="A74" s="378"/>
      <c r="B74" s="69" t="s">
        <v>29</v>
      </c>
      <c r="C74" s="94">
        <f>'[11]E-generation Tt'!F161</f>
        <v>3988.923</v>
      </c>
      <c r="D74" s="94">
        <f>'[11]E-generation Tt'!H161</f>
        <v>3875.726</v>
      </c>
      <c r="E74" s="94">
        <f>'[11]E-generation Tt'!J161</f>
        <v>976.8841499999999</v>
      </c>
      <c r="F74" s="380"/>
      <c r="G74" s="223" t="s">
        <v>29</v>
      </c>
      <c r="H74" s="95">
        <f>'[11]E-generation Vv'!F161</f>
        <v>427.9346000000001</v>
      </c>
      <c r="I74" s="95">
        <f>'[11]E-generation Vv'!H161</f>
        <v>420.8146000000001</v>
      </c>
      <c r="J74" s="95">
        <f>'[11]E-generation Vv'!J161</f>
        <v>117.287119</v>
      </c>
      <c r="K74" s="374"/>
      <c r="L74" s="69" t="s">
        <v>29</v>
      </c>
      <c r="M74" s="95">
        <f>'[11]E-generation Hp'!F161</f>
        <v>117.34</v>
      </c>
      <c r="N74" s="95">
        <f>'[11]E-generation Hp'!H161</f>
        <v>115.584</v>
      </c>
      <c r="O74" s="95">
        <f>'[11]E-generation Hp'!J161</f>
        <v>32.28385830774119</v>
      </c>
      <c r="P74" s="380"/>
      <c r="Q74" s="223" t="s">
        <v>29</v>
      </c>
      <c r="R74" s="95">
        <f>'[11]E-generation ''Eua'!F160</f>
        <v>104.97599999999983</v>
      </c>
      <c r="S74" s="95">
        <f>'[11]E-generation ''Eua'!H160</f>
        <v>102.79199999999983</v>
      </c>
      <c r="T74" s="95">
        <f>'[11]E-generation ''Eua'!J160</f>
        <v>28.140000000000004</v>
      </c>
      <c r="U74" s="374"/>
      <c r="V74" s="69" t="s">
        <v>29</v>
      </c>
      <c r="W74" s="77">
        <f t="shared" si="9"/>
        <v>4639.1736</v>
      </c>
      <c r="X74" s="77">
        <f t="shared" si="10"/>
        <v>4514.9166</v>
      </c>
      <c r="Y74" s="77">
        <f t="shared" si="11"/>
        <v>1154.5951273077412</v>
      </c>
    </row>
    <row r="75" spans="1:25" ht="13.5">
      <c r="A75" s="375">
        <v>2012</v>
      </c>
      <c r="B75" s="169" t="s">
        <v>19</v>
      </c>
      <c r="C75" s="92">
        <f>'[11]E-generation Tt'!F162</f>
        <v>4100.835</v>
      </c>
      <c r="D75" s="92">
        <f>'[11]E-generation Tt'!H162</f>
        <v>4005.875</v>
      </c>
      <c r="E75" s="92">
        <f>'[11]E-generation Tt'!J162</f>
        <v>1005.8787582</v>
      </c>
      <c r="F75" s="375">
        <v>2012</v>
      </c>
      <c r="G75" s="169" t="s">
        <v>19</v>
      </c>
      <c r="H75" s="93">
        <f>'[11]E-generation Vv'!F162</f>
        <v>434.6072000000002</v>
      </c>
      <c r="I75" s="93">
        <f>'[11]E-generation Vv'!H162</f>
        <v>427.7272000000002</v>
      </c>
      <c r="J75" s="93">
        <f>'[11]E-generation Vv'!J162</f>
        <v>118.90129844</v>
      </c>
      <c r="K75" s="375">
        <v>2012</v>
      </c>
      <c r="L75" s="169" t="s">
        <v>19</v>
      </c>
      <c r="M75" s="93">
        <f>'[11]E-generation Hp'!F162</f>
        <v>119.987</v>
      </c>
      <c r="N75" s="93">
        <f>'[11]E-generation Hp'!H162</f>
        <v>117.984</v>
      </c>
      <c r="O75" s="93">
        <f>'[11]E-generation Hp'!J162</f>
        <v>31.95127184157577</v>
      </c>
      <c r="P75" s="375">
        <v>2012</v>
      </c>
      <c r="Q75" s="169" t="s">
        <v>19</v>
      </c>
      <c r="R75" s="93">
        <f>'[11]E-generation ''Eua'!F161</f>
        <v>93.85100000000003</v>
      </c>
      <c r="S75" s="93">
        <f>'[11]E-generation ''Eua'!H161</f>
        <v>90.87600000000003</v>
      </c>
      <c r="T75" s="93">
        <f>'[11]E-generation ''Eua'!J161</f>
        <v>25.443303822937626</v>
      </c>
      <c r="U75" s="375">
        <v>2012</v>
      </c>
      <c r="V75" s="169" t="s">
        <v>19</v>
      </c>
      <c r="W75" s="76">
        <f t="shared" si="9"/>
        <v>4749.2802</v>
      </c>
      <c r="X75" s="76">
        <f t="shared" si="10"/>
        <v>4642.462200000001</v>
      </c>
      <c r="Y75" s="76">
        <f t="shared" si="11"/>
        <v>1182.1746323045136</v>
      </c>
    </row>
    <row r="76" spans="1:25" ht="13.5">
      <c r="A76" s="376"/>
      <c r="B76" s="169" t="s">
        <v>20</v>
      </c>
      <c r="C76" s="92">
        <f>'[11]E-generation Tt'!F163</f>
        <v>3507.091</v>
      </c>
      <c r="D76" s="92">
        <f>'[11]E-generation Tt'!H163</f>
        <v>3430.667</v>
      </c>
      <c r="E76" s="92">
        <f>'[11]E-generation Tt'!J163</f>
        <v>865.4268768</v>
      </c>
      <c r="F76" s="376"/>
      <c r="G76" s="169" t="s">
        <v>20</v>
      </c>
      <c r="H76" s="93">
        <f>'[11]E-generation Vv'!F163</f>
        <v>368.54599999999954</v>
      </c>
      <c r="I76" s="93">
        <f>'[11]E-generation Vv'!H163</f>
        <v>363.34599999999955</v>
      </c>
      <c r="J76" s="93">
        <f>'[11]E-generation Vv'!J163</f>
        <v>100.16129925999999</v>
      </c>
      <c r="K76" s="376"/>
      <c r="L76" s="169" t="s">
        <v>20</v>
      </c>
      <c r="M76" s="93">
        <f>'[11]E-generation Hp'!F163</f>
        <v>105.853</v>
      </c>
      <c r="N76" s="93">
        <f>'[11]E-generation Hp'!H163</f>
        <v>104.28</v>
      </c>
      <c r="O76" s="93">
        <f>'[11]E-generation Hp'!J163</f>
        <v>29.38013300857778</v>
      </c>
      <c r="P76" s="376"/>
      <c r="Q76" s="169" t="s">
        <v>20</v>
      </c>
      <c r="R76" s="93">
        <f>'[11]E-generation ''Eua'!F162</f>
        <v>86.17000000000004</v>
      </c>
      <c r="S76" s="93">
        <f>'[11]E-generation ''Eua'!H162</f>
        <v>83.83200000000005</v>
      </c>
      <c r="T76" s="93">
        <f>'[11]E-generation ''Eua'!J162</f>
        <v>23.9</v>
      </c>
      <c r="U76" s="376"/>
      <c r="V76" s="169" t="s">
        <v>20</v>
      </c>
      <c r="W76" s="76">
        <f t="shared" si="9"/>
        <v>4067.6599999999994</v>
      </c>
      <c r="X76" s="76">
        <f t="shared" si="10"/>
        <v>3982.1249999999995</v>
      </c>
      <c r="Y76" s="76">
        <f t="shared" si="11"/>
        <v>1018.8683090685777</v>
      </c>
    </row>
    <row r="77" spans="1:25" ht="13.5">
      <c r="A77" s="376"/>
      <c r="B77" s="169" t="s">
        <v>21</v>
      </c>
      <c r="C77" s="92">
        <f>'[11]E-generation Tt'!F164</f>
        <v>4125.412</v>
      </c>
      <c r="D77" s="92">
        <f>'[11]E-generation Tt'!H164</f>
        <v>4024.688</v>
      </c>
      <c r="E77" s="92">
        <f>'[11]E-generation Tt'!J164</f>
        <v>1016.287851</v>
      </c>
      <c r="F77" s="376"/>
      <c r="G77" s="169" t="s">
        <v>21</v>
      </c>
      <c r="H77" s="93">
        <f>'[11]E-generation Vv'!F164</f>
        <v>428.6882999999998</v>
      </c>
      <c r="I77" s="93">
        <f>'[11]E-generation Vv'!H164</f>
        <v>422.20829999999984</v>
      </c>
      <c r="J77" s="93">
        <f>'[11]E-generation Vv'!J164</f>
        <v>116.26682947999998</v>
      </c>
      <c r="K77" s="376"/>
      <c r="L77" s="169" t="s">
        <v>21</v>
      </c>
      <c r="M77" s="93">
        <f>'[11]E-generation Hp'!F164</f>
        <v>120.868</v>
      </c>
      <c r="N77" s="93">
        <f>'[11]E-generation Hp'!H164</f>
        <v>118.848</v>
      </c>
      <c r="O77" s="93">
        <f>'[11]E-generation Hp'!J164</f>
        <v>33.91145070422534</v>
      </c>
      <c r="P77" s="376"/>
      <c r="Q77" s="169" t="s">
        <v>21</v>
      </c>
      <c r="R77" s="93">
        <f>'[11]E-generation ''Eua'!F163</f>
        <v>100.15500000000006</v>
      </c>
      <c r="S77" s="93">
        <f>'[11]E-generation ''Eua'!H163</f>
        <v>97.54800000000006</v>
      </c>
      <c r="T77" s="93">
        <f>'[11]E-generation ''Eua'!J163</f>
        <v>27.501</v>
      </c>
      <c r="U77" s="376"/>
      <c r="V77" s="169" t="s">
        <v>21</v>
      </c>
      <c r="W77" s="76">
        <f t="shared" si="9"/>
        <v>4775.1233</v>
      </c>
      <c r="X77" s="76">
        <f t="shared" si="10"/>
        <v>4663.2923</v>
      </c>
      <c r="Y77" s="76">
        <f t="shared" si="11"/>
        <v>1193.9671311842255</v>
      </c>
    </row>
    <row r="78" spans="1:25" ht="13.5">
      <c r="A78" s="376"/>
      <c r="B78" s="169" t="s">
        <v>22</v>
      </c>
      <c r="C78" s="92">
        <f>'[11]E-generation Tt'!F165</f>
        <v>3835.524</v>
      </c>
      <c r="D78" s="92">
        <f>'[11]E-generation Tt'!H165</f>
        <v>3736.68</v>
      </c>
      <c r="E78" s="92">
        <f>'[11]E-generation Tt'!J165</f>
        <v>943.3005190000001</v>
      </c>
      <c r="F78" s="376"/>
      <c r="G78" s="169" t="s">
        <v>22</v>
      </c>
      <c r="H78" s="93">
        <f>'[11]E-generation Vv'!F165</f>
        <v>403.8089000000004</v>
      </c>
      <c r="I78" s="93">
        <f>'[11]E-generation Vv'!H165</f>
        <v>397.5689000000004</v>
      </c>
      <c r="J78" s="93">
        <f>'[11]E-generation Vv'!J165</f>
        <v>102.64360662</v>
      </c>
      <c r="K78" s="376"/>
      <c r="L78" s="169" t="s">
        <v>22</v>
      </c>
      <c r="M78" s="93">
        <f>'[11]E-generation Hp'!F165</f>
        <v>116.749</v>
      </c>
      <c r="N78" s="93">
        <f>'[11]E-generation Hp'!H165</f>
        <v>115.176</v>
      </c>
      <c r="O78" s="93">
        <f>'[11]E-generation Hp'!J165</f>
        <v>32.20112390130255</v>
      </c>
      <c r="P78" s="376"/>
      <c r="Q78" s="169" t="s">
        <v>22</v>
      </c>
      <c r="R78" s="93">
        <f>'[11]E-generation ''Eua'!F164</f>
        <v>89.85600000000015</v>
      </c>
      <c r="S78" s="93">
        <f>'[11]E-generation ''Eua'!H164</f>
        <v>87.67200000000014</v>
      </c>
      <c r="T78" s="93">
        <f>'[11]E-generation ''Eua'!J164</f>
        <v>24.300000000000004</v>
      </c>
      <c r="U78" s="376"/>
      <c r="V78" s="169" t="s">
        <v>22</v>
      </c>
      <c r="W78" s="76">
        <f t="shared" si="9"/>
        <v>4445.9379</v>
      </c>
      <c r="X78" s="76">
        <f t="shared" si="10"/>
        <v>4337.096900000001</v>
      </c>
      <c r="Y78" s="76">
        <f t="shared" si="11"/>
        <v>1102.4452495213025</v>
      </c>
    </row>
    <row r="79" spans="1:25" ht="13.5">
      <c r="A79" s="376"/>
      <c r="B79" s="169" t="s">
        <v>4</v>
      </c>
      <c r="C79" s="92">
        <f>'[11]E-generation Tt'!F166</f>
        <v>3732.94</v>
      </c>
      <c r="D79" s="92">
        <f>'[11]E-generation Tt'!H166</f>
        <v>3639.781</v>
      </c>
      <c r="E79" s="92">
        <f>'[11]E-generation Tt'!J166</f>
        <v>911.08</v>
      </c>
      <c r="F79" s="376"/>
      <c r="G79" s="169" t="s">
        <v>4</v>
      </c>
      <c r="H79" s="93">
        <f>'[11]E-generation Vv'!F166</f>
        <v>419.214</v>
      </c>
      <c r="I79" s="93">
        <f>'[11]E-generation Vv'!H166</f>
        <v>412.894</v>
      </c>
      <c r="J79" s="93">
        <f>'[11]E-generation Vv'!J166</f>
        <v>120.063</v>
      </c>
      <c r="K79" s="376"/>
      <c r="L79" s="169" t="s">
        <v>4</v>
      </c>
      <c r="M79" s="93">
        <f>'[11]E-generation Hp'!F166</f>
        <v>133.43</v>
      </c>
      <c r="N79" s="93">
        <f>'[11]E-generation Hp'!H166</f>
        <v>131.136</v>
      </c>
      <c r="O79" s="93">
        <f>'[11]E-generation Hp'!J166</f>
        <v>36.075</v>
      </c>
      <c r="P79" s="376"/>
      <c r="Q79" s="169" t="s">
        <v>4</v>
      </c>
      <c r="R79" s="93">
        <f>'[11]E-generation ''Eua'!F165</f>
        <v>95.321</v>
      </c>
      <c r="S79" s="93">
        <f>'[11]E-generation ''Eua'!H165</f>
        <v>93.012</v>
      </c>
      <c r="T79" s="93">
        <f>'[11]E-generation ''Eua'!J165</f>
        <v>26.206</v>
      </c>
      <c r="U79" s="376"/>
      <c r="V79" s="169" t="s">
        <v>4</v>
      </c>
      <c r="W79" s="76">
        <f t="shared" si="9"/>
        <v>4380.905000000001</v>
      </c>
      <c r="X79" s="76">
        <f t="shared" si="10"/>
        <v>4276.823</v>
      </c>
      <c r="Y79" s="76">
        <f t="shared" si="11"/>
        <v>1093.424</v>
      </c>
    </row>
    <row r="80" spans="1:25" ht="13.5">
      <c r="A80" s="376"/>
      <c r="B80" s="169" t="s">
        <v>23</v>
      </c>
      <c r="C80" s="92">
        <f>'[11]E-generation Tt'!F167</f>
        <v>3533.301</v>
      </c>
      <c r="D80" s="92">
        <f>'[11]E-generation Tt'!H167</f>
        <v>3441.561</v>
      </c>
      <c r="E80" s="92">
        <f>'[11]E-generation Tt'!J167</f>
        <v>857.6</v>
      </c>
      <c r="F80" s="376"/>
      <c r="G80" s="169" t="s">
        <v>23</v>
      </c>
      <c r="H80" s="93">
        <f>'[11]E-generation Vv'!F167</f>
        <v>419.214</v>
      </c>
      <c r="I80" s="93">
        <f>'[11]E-generation Vv'!H167</f>
        <v>412.894</v>
      </c>
      <c r="J80" s="93">
        <f>'[11]E-generation Vv'!J167</f>
        <v>100.047</v>
      </c>
      <c r="K80" s="376"/>
      <c r="L80" s="169" t="s">
        <v>23</v>
      </c>
      <c r="M80" s="93">
        <f>'[11]E-generation Hp'!F167</f>
        <v>107.369</v>
      </c>
      <c r="N80" s="93">
        <f>'[11]E-generation Hp'!H167</f>
        <v>105.54</v>
      </c>
      <c r="O80" s="93">
        <f>'[11]E-generation Hp'!J167</f>
        <v>28.259</v>
      </c>
      <c r="P80" s="376"/>
      <c r="Q80" s="169" t="s">
        <v>23</v>
      </c>
      <c r="R80" s="93">
        <f>'[11]E-generation ''Eua'!F166</f>
        <v>91.753</v>
      </c>
      <c r="S80" s="93">
        <f>'[11]E-generation ''Eua'!H166</f>
        <v>88.992</v>
      </c>
      <c r="T80" s="93">
        <f>'[11]E-generation ''Eua'!J166</f>
        <v>25.299</v>
      </c>
      <c r="U80" s="376"/>
      <c r="V80" s="169" t="s">
        <v>23</v>
      </c>
      <c r="W80" s="76">
        <f t="shared" si="9"/>
        <v>4151.637</v>
      </c>
      <c r="X80" s="76">
        <f t="shared" si="10"/>
        <v>4048.987</v>
      </c>
      <c r="Y80" s="76">
        <f t="shared" si="11"/>
        <v>1011.205</v>
      </c>
    </row>
    <row r="81" spans="1:25" ht="13.5">
      <c r="A81" s="376"/>
      <c r="B81" s="169" t="s">
        <v>24</v>
      </c>
      <c r="C81" s="92">
        <f>'[11]E-generation Tt'!F168</f>
        <v>3555.351</v>
      </c>
      <c r="D81" s="92">
        <f>'[11]E-generation Tt'!H168</f>
        <v>3471.037</v>
      </c>
      <c r="E81" s="92">
        <f>'[11]E-generation Tt'!J168</f>
        <v>866.88</v>
      </c>
      <c r="F81" s="376"/>
      <c r="G81" s="169" t="s">
        <v>24</v>
      </c>
      <c r="H81" s="93">
        <f>'[11]E-generation Vv'!F168</f>
        <v>419.214</v>
      </c>
      <c r="I81" s="93">
        <f>'[11]E-generation Vv'!H168</f>
        <v>412.894</v>
      </c>
      <c r="J81" s="93">
        <f>'[11]E-generation Vv'!J168</f>
        <v>102.558</v>
      </c>
      <c r="K81" s="376"/>
      <c r="L81" s="169" t="s">
        <v>24</v>
      </c>
      <c r="M81" s="93">
        <f>'[11]E-generation Hp'!F168</f>
        <v>112.172</v>
      </c>
      <c r="N81" s="93">
        <f>'[11]E-generation Hp'!H168</f>
        <v>110.268</v>
      </c>
      <c r="O81" s="93">
        <f>'[11]E-generation Hp'!J168</f>
        <v>29.353</v>
      </c>
      <c r="P81" s="376"/>
      <c r="Q81" s="169" t="s">
        <v>24</v>
      </c>
      <c r="R81" s="93">
        <f>'[11]E-generation ''Eua'!F167</f>
        <v>91.606</v>
      </c>
      <c r="S81" s="93">
        <f>'[11]E-generation ''Eua'!H167</f>
        <v>89.424</v>
      </c>
      <c r="T81" s="93">
        <f>'[11]E-generation ''Eua'!J167</f>
        <v>25.304</v>
      </c>
      <c r="U81" s="376"/>
      <c r="V81" s="169" t="s">
        <v>24</v>
      </c>
      <c r="W81" s="76">
        <f t="shared" si="9"/>
        <v>4178.343</v>
      </c>
      <c r="X81" s="76">
        <f t="shared" si="10"/>
        <v>4083.6229999999996</v>
      </c>
      <c r="Y81" s="76">
        <f t="shared" si="11"/>
        <v>1024.095</v>
      </c>
    </row>
    <row r="82" spans="1:25" ht="13.5">
      <c r="A82" s="376"/>
      <c r="B82" s="169" t="s">
        <v>25</v>
      </c>
      <c r="C82" s="92">
        <f>'[11]E-generation Tt'!F169</f>
        <v>3596.221</v>
      </c>
      <c r="D82" s="92">
        <f>'[11]E-generation Tt'!H169</f>
        <v>3502.334</v>
      </c>
      <c r="E82" s="92">
        <f>'[11]E-generation Tt'!J169</f>
        <v>848.331</v>
      </c>
      <c r="F82" s="376"/>
      <c r="G82" s="169" t="s">
        <v>25</v>
      </c>
      <c r="H82" s="93">
        <f>'[11]E-generation Vv'!F169</f>
        <v>419.214</v>
      </c>
      <c r="I82" s="93">
        <f>'[11]E-generation Vv'!H169</f>
        <v>412.894</v>
      </c>
      <c r="J82" s="93">
        <f>'[11]E-generation Vv'!J169</f>
        <v>103.069</v>
      </c>
      <c r="K82" s="376"/>
      <c r="L82" s="169" t="s">
        <v>25</v>
      </c>
      <c r="M82" s="93">
        <f>'[11]E-generation Hp'!F169</f>
        <v>117.919</v>
      </c>
      <c r="N82" s="93">
        <f>'[11]E-generation Hp'!H169</f>
        <v>115.957</v>
      </c>
      <c r="O82" s="93">
        <f>'[11]E-generation Hp'!J169</f>
        <v>32.376</v>
      </c>
      <c r="P82" s="376"/>
      <c r="Q82" s="169" t="s">
        <v>25</v>
      </c>
      <c r="R82" s="93">
        <f>'[11]E-generation ''Eua'!F168</f>
        <v>94.504</v>
      </c>
      <c r="S82" s="93">
        <f>'[11]E-generation ''Eua'!H168</f>
        <v>92.268</v>
      </c>
      <c r="T82" s="93">
        <f>'[11]E-generation ''Eua'!J168</f>
        <v>25.901</v>
      </c>
      <c r="U82" s="376"/>
      <c r="V82" s="169" t="s">
        <v>25</v>
      </c>
      <c r="W82" s="76">
        <f t="shared" si="9"/>
        <v>4227.858</v>
      </c>
      <c r="X82" s="76">
        <f t="shared" si="10"/>
        <v>4123.4529999999995</v>
      </c>
      <c r="Y82" s="76">
        <f t="shared" si="11"/>
        <v>1009.6769999999999</v>
      </c>
    </row>
    <row r="83" spans="1:25" ht="13.5">
      <c r="A83" s="376"/>
      <c r="B83" s="169" t="s">
        <v>26</v>
      </c>
      <c r="C83" s="92">
        <f>'[11]E-generation Tt'!F170</f>
        <v>3546.11</v>
      </c>
      <c r="D83" s="92">
        <f>'[11]E-generation Tt'!H170</f>
        <v>3457.643</v>
      </c>
      <c r="E83" s="92">
        <f>'[11]E-generation Tt'!J170</f>
        <v>824.629</v>
      </c>
      <c r="F83" s="376"/>
      <c r="G83" s="169" t="s">
        <v>26</v>
      </c>
      <c r="H83" s="93">
        <f>'[11]E-generation Vv'!F170</f>
        <v>419.214</v>
      </c>
      <c r="I83" s="93">
        <f>'[11]E-generation Vv'!H170</f>
        <v>412.894</v>
      </c>
      <c r="J83" s="93">
        <f>'[11]E-generation Vv'!J170</f>
        <v>101.644</v>
      </c>
      <c r="K83" s="376"/>
      <c r="L83" s="169" t="s">
        <v>26</v>
      </c>
      <c r="M83" s="93">
        <f>'[11]E-generation Hp'!F170</f>
        <v>103.674</v>
      </c>
      <c r="N83" s="93">
        <f>'[11]E-generation Hp'!H170</f>
        <v>101.941</v>
      </c>
      <c r="O83" s="93">
        <f>'[11]E-generation Hp'!J170</f>
        <v>28.703</v>
      </c>
      <c r="P83" s="376"/>
      <c r="Q83" s="169" t="s">
        <v>26</v>
      </c>
      <c r="R83" s="93">
        <f>'[11]E-generation ''Eua'!F169</f>
        <v>90.635</v>
      </c>
      <c r="S83" s="93">
        <f>'[11]E-generation ''Eua'!H169</f>
        <v>88.812</v>
      </c>
      <c r="T83" s="93">
        <f>'[11]E-generation ''Eua'!J169</f>
        <v>24.713</v>
      </c>
      <c r="U83" s="376"/>
      <c r="V83" s="169" t="s">
        <v>26</v>
      </c>
      <c r="W83" s="76">
        <f t="shared" si="9"/>
        <v>4159.633</v>
      </c>
      <c r="X83" s="76">
        <f t="shared" si="10"/>
        <v>4061.29</v>
      </c>
      <c r="Y83" s="76">
        <f t="shared" si="11"/>
        <v>979.689</v>
      </c>
    </row>
    <row r="84" spans="1:25" ht="13.5">
      <c r="A84" s="376"/>
      <c r="B84" s="169" t="s">
        <v>27</v>
      </c>
      <c r="C84" s="92">
        <f>'[11]E-generation Tt'!F171</f>
        <v>3729.916</v>
      </c>
      <c r="D84" s="92">
        <f>'[11]E-generation Tt'!H171</f>
        <v>3639.937</v>
      </c>
      <c r="E84" s="92">
        <f>'[11]E-generation Tt'!J171</f>
        <v>874.12</v>
      </c>
      <c r="F84" s="376"/>
      <c r="G84" s="169" t="s">
        <v>27</v>
      </c>
      <c r="H84" s="93">
        <f>'[11]E-generation Vv'!F171</f>
        <v>419.214</v>
      </c>
      <c r="I84" s="93">
        <f>'[11]E-generation Vv'!H171</f>
        <v>412.894</v>
      </c>
      <c r="J84" s="93">
        <f>'[11]E-generation Vv'!J171</f>
        <v>108.429</v>
      </c>
      <c r="K84" s="376"/>
      <c r="L84" s="169" t="s">
        <v>27</v>
      </c>
      <c r="M84" s="93">
        <f>'[11]E-generation Hp'!F171</f>
        <v>120.968</v>
      </c>
      <c r="N84" s="93">
        <f>'[11]E-generation Hp'!H171</f>
        <v>119.038</v>
      </c>
      <c r="O84" s="93">
        <f>'[11]E-generation Hp'!J171</f>
        <v>31.241</v>
      </c>
      <c r="P84" s="376"/>
      <c r="Q84" s="169" t="s">
        <v>27</v>
      </c>
      <c r="R84" s="93">
        <f>'[11]E-generation ''Eua'!F170</f>
        <v>94.648</v>
      </c>
      <c r="S84" s="93">
        <f>'[11]E-generation ''Eua'!H170</f>
        <v>92.741</v>
      </c>
      <c r="T84" s="93">
        <f>'[11]E-generation ''Eua'!J170</f>
        <v>27.139</v>
      </c>
      <c r="U84" s="376"/>
      <c r="V84" s="169" t="s">
        <v>27</v>
      </c>
      <c r="W84" s="76">
        <f t="shared" si="9"/>
        <v>4364.746</v>
      </c>
      <c r="X84" s="76">
        <f t="shared" si="10"/>
        <v>4264.61</v>
      </c>
      <c r="Y84" s="76">
        <f t="shared" si="11"/>
        <v>1040.9289999999999</v>
      </c>
    </row>
    <row r="85" spans="1:25" ht="13.5">
      <c r="A85" s="376"/>
      <c r="B85" s="169" t="s">
        <v>28</v>
      </c>
      <c r="C85" s="92">
        <f>'[11]E-generation Tt'!F172</f>
        <v>3713.643</v>
      </c>
      <c r="D85" s="92">
        <f>'[11]E-generation Tt'!H172</f>
        <v>3625.627</v>
      </c>
      <c r="E85" s="92">
        <f>'[11]E-generation Tt'!J172</f>
        <v>868.938</v>
      </c>
      <c r="F85" s="376"/>
      <c r="G85" s="169" t="s">
        <v>28</v>
      </c>
      <c r="H85" s="93">
        <f>'[11]E-generation Vv'!F172</f>
        <v>419.214</v>
      </c>
      <c r="I85" s="93">
        <f>'[11]E-generation Vv'!H172</f>
        <v>412.894</v>
      </c>
      <c r="J85" s="93">
        <f>'[11]E-generation Vv'!J172</f>
        <v>104.051</v>
      </c>
      <c r="K85" s="376"/>
      <c r="L85" s="169" t="s">
        <v>28</v>
      </c>
      <c r="M85" s="93">
        <f>'[11]E-generation Hp'!F172</f>
        <v>113.85</v>
      </c>
      <c r="N85" s="93">
        <f>'[11]E-generation Hp'!H172</f>
        <v>111.95</v>
      </c>
      <c r="O85" s="93">
        <f>'[11]E-generation Hp'!J172</f>
        <v>31.731</v>
      </c>
      <c r="P85" s="376"/>
      <c r="Q85" s="169" t="s">
        <v>28</v>
      </c>
      <c r="R85" s="93">
        <f>'[11]E-generation ''Eua'!F171</f>
        <v>89.128</v>
      </c>
      <c r="S85" s="93">
        <f>'[11]E-generation ''Eua'!H171</f>
        <v>87.41</v>
      </c>
      <c r="T85" s="93">
        <f>'[11]E-generation ''Eua'!J171</f>
        <v>23.739</v>
      </c>
      <c r="U85" s="376"/>
      <c r="V85" s="169" t="s">
        <v>28</v>
      </c>
      <c r="W85" s="76">
        <f t="shared" si="9"/>
        <v>4335.835</v>
      </c>
      <c r="X85" s="76">
        <f t="shared" si="10"/>
        <v>4237.880999999999</v>
      </c>
      <c r="Y85" s="76">
        <f t="shared" si="11"/>
        <v>1028.459</v>
      </c>
    </row>
    <row r="86" spans="1:25" ht="13.5">
      <c r="A86" s="376"/>
      <c r="B86" s="169" t="s">
        <v>29</v>
      </c>
      <c r="C86" s="92">
        <f>'[11]E-generation Tt'!F173</f>
        <v>3962.549</v>
      </c>
      <c r="D86" s="92">
        <f>'[11]E-generation Tt'!H173</f>
        <v>3853.939</v>
      </c>
      <c r="E86" s="92">
        <f>'[11]E-generation Tt'!J173</f>
        <v>921.930826</v>
      </c>
      <c r="F86" s="376"/>
      <c r="G86" s="169" t="s">
        <v>29</v>
      </c>
      <c r="H86" s="93">
        <f>'[11]E-generation Vv'!F173</f>
        <v>427.56330000000077</v>
      </c>
      <c r="I86" s="93">
        <f>'[11]E-generation Vv'!H173</f>
        <v>420.44330000000076</v>
      </c>
      <c r="J86" s="93">
        <f>'[11]E-generation Vv'!J173</f>
        <v>108.47218918000002</v>
      </c>
      <c r="K86" s="376"/>
      <c r="L86" s="169" t="s">
        <v>29</v>
      </c>
      <c r="M86" s="93">
        <f>'[11]E-generation Hp'!F173</f>
        <v>124.244</v>
      </c>
      <c r="N86" s="93">
        <f>'[11]E-generation Hp'!H173</f>
        <v>122.209</v>
      </c>
      <c r="O86" s="93">
        <f>'[11]E-generation Hp'!J173</f>
        <v>34.24059282007836</v>
      </c>
      <c r="P86" s="376"/>
      <c r="Q86" s="169" t="s">
        <v>29</v>
      </c>
      <c r="R86" s="93">
        <f>'[11]E-generation ''Eua'!F172</f>
        <v>95.715</v>
      </c>
      <c r="S86" s="93">
        <f>'[11]E-generation ''Eua'!H172</f>
        <v>93.887</v>
      </c>
      <c r="T86" s="93">
        <f>'[11]E-generation ''Eua'!J172</f>
        <v>26.911696177062378</v>
      </c>
      <c r="U86" s="376"/>
      <c r="V86" s="169" t="s">
        <v>29</v>
      </c>
      <c r="W86" s="76">
        <f t="shared" si="9"/>
        <v>4610.0713000000005</v>
      </c>
      <c r="X86" s="76">
        <f t="shared" si="10"/>
        <v>4490.4783</v>
      </c>
      <c r="Y86" s="76">
        <f t="shared" si="11"/>
        <v>1091.5553041771407</v>
      </c>
    </row>
    <row r="87" spans="1:25" ht="13.5">
      <c r="A87" s="221"/>
      <c r="B87" s="20"/>
      <c r="C87" s="7"/>
      <c r="D87" s="7"/>
      <c r="E87" s="7"/>
      <c r="F87" s="221"/>
      <c r="G87" s="20"/>
      <c r="H87" s="7"/>
      <c r="I87" s="7"/>
      <c r="J87" s="7"/>
      <c r="K87" s="221"/>
      <c r="L87" s="20"/>
      <c r="M87" s="7"/>
      <c r="N87" s="7"/>
      <c r="O87" s="7"/>
      <c r="P87" s="221"/>
      <c r="Q87" s="20"/>
      <c r="R87" s="7"/>
      <c r="S87" s="7"/>
      <c r="T87" s="7"/>
      <c r="U87" s="221"/>
      <c r="V87" s="20"/>
      <c r="W87" s="222"/>
      <c r="X87" s="222"/>
      <c r="Y87" s="222"/>
    </row>
    <row r="88" spans="1:25" ht="13.5">
      <c r="A88" s="221"/>
      <c r="B88" s="20"/>
      <c r="C88" s="7"/>
      <c r="D88" s="7"/>
      <c r="E88" s="7"/>
      <c r="F88" s="221"/>
      <c r="G88" s="20"/>
      <c r="H88" s="7"/>
      <c r="I88" s="7"/>
      <c r="J88" s="7"/>
      <c r="K88" s="221"/>
      <c r="L88" s="20"/>
      <c r="M88" s="7"/>
      <c r="N88" s="7"/>
      <c r="O88" s="7"/>
      <c r="P88" s="221"/>
      <c r="Q88" s="20"/>
      <c r="R88" s="7"/>
      <c r="S88" s="7"/>
      <c r="T88" s="7"/>
      <c r="U88" s="221"/>
      <c r="V88" s="20"/>
      <c r="W88" s="222"/>
      <c r="X88" s="222"/>
      <c r="Y88" s="222"/>
    </row>
    <row r="89" spans="1:25" ht="13.5">
      <c r="A89" s="221"/>
      <c r="B89" s="20"/>
      <c r="C89" s="7"/>
      <c r="D89" s="7"/>
      <c r="E89" s="7"/>
      <c r="F89" s="221"/>
      <c r="G89" s="20"/>
      <c r="H89" s="7"/>
      <c r="I89" s="7"/>
      <c r="J89" s="7"/>
      <c r="K89" s="221"/>
      <c r="L89" s="20"/>
      <c r="M89" s="7"/>
      <c r="N89" s="7"/>
      <c r="O89" s="7"/>
      <c r="P89" s="221"/>
      <c r="Q89" s="20"/>
      <c r="R89" s="7"/>
      <c r="S89" s="7"/>
      <c r="T89" s="7"/>
      <c r="U89" s="221"/>
      <c r="V89" s="20"/>
      <c r="W89" s="222"/>
      <c r="X89" s="222"/>
      <c r="Y89" s="222"/>
    </row>
    <row r="90" spans="1:25" ht="13.5">
      <c r="A90" s="221"/>
      <c r="B90" s="20"/>
      <c r="C90" s="7"/>
      <c r="D90" s="7"/>
      <c r="E90" s="7"/>
      <c r="F90" s="221"/>
      <c r="G90" s="20"/>
      <c r="H90" s="7"/>
      <c r="I90" s="7"/>
      <c r="J90" s="7"/>
      <c r="K90" s="221"/>
      <c r="L90" s="20"/>
      <c r="M90" s="7"/>
      <c r="N90" s="7"/>
      <c r="O90" s="7"/>
      <c r="P90" s="221"/>
      <c r="Q90" s="20"/>
      <c r="R90" s="7"/>
      <c r="S90" s="7"/>
      <c r="T90" s="7"/>
      <c r="U90" s="221"/>
      <c r="V90" s="20"/>
      <c r="W90" s="222"/>
      <c r="X90" s="222"/>
      <c r="Y90" s="222"/>
    </row>
    <row r="91" spans="1:25" ht="13.5">
      <c r="A91" s="221"/>
      <c r="B91" s="20"/>
      <c r="C91" s="7"/>
      <c r="D91" s="7"/>
      <c r="E91" s="7"/>
      <c r="F91" s="221"/>
      <c r="G91" s="20"/>
      <c r="H91" s="7"/>
      <c r="I91" s="7"/>
      <c r="J91" s="7"/>
      <c r="K91" s="221"/>
      <c r="L91" s="20"/>
      <c r="M91" s="7"/>
      <c r="N91" s="7"/>
      <c r="O91" s="7"/>
      <c r="P91" s="221"/>
      <c r="Q91" s="20"/>
      <c r="R91" s="7"/>
      <c r="S91" s="7"/>
      <c r="T91" s="7"/>
      <c r="U91" s="221"/>
      <c r="V91" s="20"/>
      <c r="W91" s="222"/>
      <c r="X91" s="222"/>
      <c r="Y91" s="222"/>
    </row>
    <row r="92" spans="1:25" ht="13.5">
      <c r="A92" s="221"/>
      <c r="B92" s="20"/>
      <c r="C92" s="7"/>
      <c r="D92" s="7"/>
      <c r="E92" s="7"/>
      <c r="F92" s="221"/>
      <c r="G92" s="20"/>
      <c r="H92" s="7"/>
      <c r="I92" s="7"/>
      <c r="J92" s="7"/>
      <c r="K92" s="221"/>
      <c r="L92" s="20"/>
      <c r="M92" s="7"/>
      <c r="N92" s="7"/>
      <c r="O92" s="7"/>
      <c r="P92" s="221"/>
      <c r="Q92" s="20"/>
      <c r="R92" s="7"/>
      <c r="S92" s="7"/>
      <c r="T92" s="7"/>
      <c r="U92" s="221"/>
      <c r="V92" s="20"/>
      <c r="W92" s="222"/>
      <c r="X92" s="222"/>
      <c r="Y92" s="222"/>
    </row>
    <row r="93" spans="1:25" ht="13.5">
      <c r="A93" s="221"/>
      <c r="B93" s="20"/>
      <c r="C93" s="7"/>
      <c r="D93" s="7"/>
      <c r="E93" s="7"/>
      <c r="F93" s="221"/>
      <c r="G93" s="20"/>
      <c r="H93" s="7"/>
      <c r="I93" s="7"/>
      <c r="J93" s="7"/>
      <c r="K93" s="221"/>
      <c r="L93" s="20"/>
      <c r="M93" s="7"/>
      <c r="N93" s="7"/>
      <c r="O93" s="7"/>
      <c r="P93" s="221"/>
      <c r="Q93" s="20"/>
      <c r="R93" s="7"/>
      <c r="S93" s="7"/>
      <c r="T93" s="7"/>
      <c r="U93" s="221"/>
      <c r="V93" s="20"/>
      <c r="W93" s="222"/>
      <c r="X93" s="222"/>
      <c r="Y93" s="222"/>
    </row>
    <row r="94" spans="1:25" ht="13.5">
      <c r="A94" s="221"/>
      <c r="B94" s="20"/>
      <c r="C94" s="7"/>
      <c r="D94" s="7"/>
      <c r="E94" s="7"/>
      <c r="F94" s="221"/>
      <c r="G94" s="20"/>
      <c r="H94" s="7"/>
      <c r="I94" s="7"/>
      <c r="J94" s="7"/>
      <c r="K94" s="221"/>
      <c r="L94" s="20"/>
      <c r="M94" s="7"/>
      <c r="N94" s="7"/>
      <c r="O94" s="7"/>
      <c r="P94" s="221"/>
      <c r="Q94" s="20"/>
      <c r="R94" s="7"/>
      <c r="S94" s="7"/>
      <c r="T94" s="7"/>
      <c r="U94" s="221"/>
      <c r="V94" s="20"/>
      <c r="W94" s="222"/>
      <c r="X94" s="222"/>
      <c r="Y94" s="222"/>
    </row>
  </sheetData>
  <sheetProtection/>
  <mergeCells count="50">
    <mergeCell ref="U3:U14"/>
    <mergeCell ref="A75:A86"/>
    <mergeCell ref="F75:F86"/>
    <mergeCell ref="K75:K86"/>
    <mergeCell ref="P75:P86"/>
    <mergeCell ref="U75:U86"/>
    <mergeCell ref="A63:A74"/>
    <mergeCell ref="F63:F74"/>
    <mergeCell ref="K63:K74"/>
    <mergeCell ref="P63:P74"/>
    <mergeCell ref="F3:F14"/>
    <mergeCell ref="F15:F26"/>
    <mergeCell ref="U63:U74"/>
    <mergeCell ref="K1:K2"/>
    <mergeCell ref="K15:K26"/>
    <mergeCell ref="P15:P26"/>
    <mergeCell ref="U15:U26"/>
    <mergeCell ref="P1:P2"/>
    <mergeCell ref="Q1:Q2"/>
    <mergeCell ref="U1:U2"/>
    <mergeCell ref="A27:A38"/>
    <mergeCell ref="K3:K14"/>
    <mergeCell ref="P3:P14"/>
    <mergeCell ref="A51:A62"/>
    <mergeCell ref="H1:J1"/>
    <mergeCell ref="A1:A2"/>
    <mergeCell ref="B1:B2"/>
    <mergeCell ref="F1:F2"/>
    <mergeCell ref="G1:G2"/>
    <mergeCell ref="A15:A26"/>
    <mergeCell ref="P27:P38"/>
    <mergeCell ref="F27:F38"/>
    <mergeCell ref="P51:P62"/>
    <mergeCell ref="C1:E1"/>
    <mergeCell ref="A3:A14"/>
    <mergeCell ref="M1:O1"/>
    <mergeCell ref="K27:K38"/>
    <mergeCell ref="K39:K50"/>
    <mergeCell ref="K51:K62"/>
    <mergeCell ref="L1:L2"/>
    <mergeCell ref="P39:P50"/>
    <mergeCell ref="A39:A50"/>
    <mergeCell ref="W1:Y1"/>
    <mergeCell ref="U27:U38"/>
    <mergeCell ref="U39:U50"/>
    <mergeCell ref="U51:U62"/>
    <mergeCell ref="F39:F50"/>
    <mergeCell ref="F51:F62"/>
    <mergeCell ref="V1:V2"/>
    <mergeCell ref="R1:T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1"/>
  <sheetViews>
    <sheetView zoomScalePageLayoutView="0" workbookViewId="0" topLeftCell="A62">
      <selection activeCell="P87" sqref="P87"/>
    </sheetView>
  </sheetViews>
  <sheetFormatPr defaultColWidth="9.140625" defaultRowHeight="12.75"/>
  <cols>
    <col min="1" max="1" width="31.8515625" style="2" customWidth="1"/>
    <col min="2" max="2" width="9.00390625" style="19" customWidth="1"/>
    <col min="3" max="3" width="10.140625" style="4" bestFit="1" customWidth="1"/>
    <col min="4" max="4" width="10.28125" style="4" customWidth="1"/>
    <col min="5" max="8" width="10.140625" style="4" bestFit="1" customWidth="1"/>
    <col min="9" max="10" width="10.140625" style="5" bestFit="1" customWidth="1"/>
    <col min="11" max="11" width="11.140625" style="5" bestFit="1" customWidth="1"/>
    <col min="12" max="12" width="10.140625" style="5" bestFit="1" customWidth="1"/>
    <col min="13" max="13" width="10.8515625" style="5" bestFit="1" customWidth="1"/>
    <col min="14" max="14" width="10.421875" style="4" bestFit="1" customWidth="1"/>
    <col min="15" max="15" width="11.00390625" style="5" bestFit="1" customWidth="1"/>
    <col min="16" max="16" width="11.00390625" style="2" bestFit="1" customWidth="1"/>
    <col min="17" max="16384" width="9.140625" style="2" customWidth="1"/>
  </cols>
  <sheetData>
    <row r="1" spans="1:2" ht="13.5">
      <c r="A1" s="23" t="s">
        <v>85</v>
      </c>
      <c r="B1" s="17"/>
    </row>
    <row r="2" spans="1:15" ht="13.5">
      <c r="A2" s="6"/>
      <c r="B2" s="18"/>
      <c r="C2" s="154">
        <f aca="true" t="shared" si="0" ref="C2:M2">C7/C6</f>
        <v>0.6669506867281813</v>
      </c>
      <c r="D2" s="154">
        <f t="shared" si="0"/>
        <v>0.7354130681378741</v>
      </c>
      <c r="E2" s="154">
        <f t="shared" si="0"/>
        <v>0.7353256295379363</v>
      </c>
      <c r="F2" s="154">
        <f t="shared" si="0"/>
        <v>0.7457993893107554</v>
      </c>
      <c r="G2" s="154">
        <f t="shared" si="0"/>
        <v>0.7104134570599405</v>
      </c>
      <c r="H2" s="154">
        <f t="shared" si="0"/>
        <v>0.5908518413627175</v>
      </c>
      <c r="I2" s="154">
        <f t="shared" si="0"/>
        <v>0.7666475475564664</v>
      </c>
      <c r="J2" s="154">
        <f t="shared" si="0"/>
        <v>0.7172514683544953</v>
      </c>
      <c r="K2" s="154">
        <f t="shared" si="0"/>
        <v>0.9829945790692558</v>
      </c>
      <c r="L2" s="154">
        <f t="shared" si="0"/>
        <v>0.7227926604461753</v>
      </c>
      <c r="M2" s="154">
        <f t="shared" si="0"/>
        <v>0.7899999999999999</v>
      </c>
      <c r="N2" s="154">
        <f>N7/N6</f>
        <v>0.8482061076529077</v>
      </c>
      <c r="O2" s="7"/>
    </row>
    <row r="3" spans="1:15" ht="13.5">
      <c r="A3" s="45" t="s">
        <v>86</v>
      </c>
      <c r="B3" s="58" t="s">
        <v>99</v>
      </c>
      <c r="C3" s="55" t="s">
        <v>0</v>
      </c>
      <c r="D3" s="55" t="s">
        <v>1</v>
      </c>
      <c r="E3" s="55" t="s">
        <v>2</v>
      </c>
      <c r="F3" s="55" t="s">
        <v>3</v>
      </c>
      <c r="G3" s="55" t="s">
        <v>4</v>
      </c>
      <c r="H3" s="55" t="s">
        <v>5</v>
      </c>
      <c r="I3" s="56" t="s">
        <v>6</v>
      </c>
      <c r="J3" s="56" t="s">
        <v>7</v>
      </c>
      <c r="K3" s="56" t="s">
        <v>8</v>
      </c>
      <c r="L3" s="56" t="s">
        <v>9</v>
      </c>
      <c r="M3" s="56" t="s">
        <v>10</v>
      </c>
      <c r="N3" s="55" t="s">
        <v>11</v>
      </c>
      <c r="O3" s="56" t="s">
        <v>12</v>
      </c>
    </row>
    <row r="4" spans="1:15" s="3" customFormat="1" ht="13.5">
      <c r="A4" s="80" t="s">
        <v>13</v>
      </c>
      <c r="B4" s="81" t="s">
        <v>100</v>
      </c>
      <c r="C4" s="42">
        <v>3084020</v>
      </c>
      <c r="D4" s="42">
        <v>2812510</v>
      </c>
      <c r="E4" s="42">
        <v>2934534</v>
      </c>
      <c r="F4" s="42">
        <v>2784009</v>
      </c>
      <c r="G4" s="42">
        <v>2896724</v>
      </c>
      <c r="H4" s="42">
        <v>2656349</v>
      </c>
      <c r="I4" s="42">
        <v>2670477</v>
      </c>
      <c r="J4" s="42">
        <v>2726924</v>
      </c>
      <c r="K4" s="42">
        <v>2621748</v>
      </c>
      <c r="L4" s="42">
        <v>2744755</v>
      </c>
      <c r="M4" s="42">
        <v>2826764</v>
      </c>
      <c r="N4" s="42">
        <v>2983313</v>
      </c>
      <c r="O4" s="43">
        <f>SUM(C4:N4)</f>
        <v>33742127</v>
      </c>
    </row>
    <row r="5" spans="1:16" s="3" customFormat="1" ht="13.5">
      <c r="A5" s="80" t="s">
        <v>106</v>
      </c>
      <c r="B5" s="81" t="s">
        <v>100</v>
      </c>
      <c r="C5" s="42">
        <f>C4-C6</f>
        <v>40908</v>
      </c>
      <c r="D5" s="42">
        <f aca="true" t="shared" si="1" ref="D5:N5">D4-D6</f>
        <v>36598</v>
      </c>
      <c r="E5" s="42">
        <f t="shared" si="1"/>
        <v>40642</v>
      </c>
      <c r="F5" s="42">
        <f t="shared" si="1"/>
        <v>38939</v>
      </c>
      <c r="G5" s="42">
        <f t="shared" si="1"/>
        <v>41074</v>
      </c>
      <c r="H5" s="42">
        <f t="shared" si="1"/>
        <v>43489</v>
      </c>
      <c r="I5" s="42">
        <f t="shared" si="1"/>
        <v>37565</v>
      </c>
      <c r="J5" s="42">
        <f t="shared" si="1"/>
        <v>45372</v>
      </c>
      <c r="K5" s="42">
        <f t="shared" si="1"/>
        <v>44820</v>
      </c>
      <c r="L5" s="42">
        <f t="shared" si="1"/>
        <v>40119</v>
      </c>
      <c r="M5" s="42">
        <f t="shared" si="1"/>
        <v>46480</v>
      </c>
      <c r="N5" s="42">
        <f t="shared" si="1"/>
        <v>47665</v>
      </c>
      <c r="O5" s="43">
        <f aca="true" t="shared" si="2" ref="O5:O19">SUM(C5:N5)</f>
        <v>503671</v>
      </c>
      <c r="P5" s="8"/>
    </row>
    <row r="6" spans="1:15" s="3" customFormat="1" ht="13.5">
      <c r="A6" s="80" t="s">
        <v>14</v>
      </c>
      <c r="B6" s="81" t="s">
        <v>100</v>
      </c>
      <c r="C6" s="42">
        <v>3043112</v>
      </c>
      <c r="D6" s="42">
        <v>2775912</v>
      </c>
      <c r="E6" s="42">
        <v>2893892</v>
      </c>
      <c r="F6" s="42">
        <v>2745070</v>
      </c>
      <c r="G6" s="42">
        <v>2855650</v>
      </c>
      <c r="H6" s="42">
        <v>2612860</v>
      </c>
      <c r="I6" s="42">
        <v>2632912</v>
      </c>
      <c r="J6" s="42">
        <v>2681552</v>
      </c>
      <c r="K6" s="42">
        <v>2576928</v>
      </c>
      <c r="L6" s="42">
        <v>2704636</v>
      </c>
      <c r="M6" s="42">
        <v>2780284</v>
      </c>
      <c r="N6" s="42">
        <v>2935648</v>
      </c>
      <c r="O6" s="43">
        <f t="shared" si="2"/>
        <v>33238456</v>
      </c>
    </row>
    <row r="7" spans="1:15" s="3" customFormat="1" ht="13.5">
      <c r="A7" s="80" t="s">
        <v>107</v>
      </c>
      <c r="B7" s="81" t="s">
        <v>100</v>
      </c>
      <c r="C7" s="129">
        <v>2029605.6381907691</v>
      </c>
      <c r="D7" s="129">
        <v>2041441.9608007423</v>
      </c>
      <c r="E7" s="129">
        <v>2127952.9567147978</v>
      </c>
      <c r="F7" s="129">
        <v>2047271.5296152753</v>
      </c>
      <c r="G7" s="129">
        <v>2028692.1886532193</v>
      </c>
      <c r="H7" s="129">
        <v>1543813.14222299</v>
      </c>
      <c r="I7" s="129">
        <v>2018515.527731991</v>
      </c>
      <c r="J7" s="129">
        <v>1923347.1094689334</v>
      </c>
      <c r="K7" s="129">
        <v>2533106.2546517793</v>
      </c>
      <c r="L7" s="129">
        <v>1954891.0499785019</v>
      </c>
      <c r="M7" s="129">
        <v>2196424.36</v>
      </c>
      <c r="N7" s="129">
        <v>2490034.5635190434</v>
      </c>
      <c r="O7" s="43">
        <f t="shared" si="2"/>
        <v>24935096.28154804</v>
      </c>
    </row>
    <row r="8" spans="1:15" s="3" customFormat="1" ht="13.5">
      <c r="A8" s="80" t="s">
        <v>124</v>
      </c>
      <c r="B8" s="81" t="s">
        <v>100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43">
        <f t="shared" si="2"/>
        <v>0</v>
      </c>
    </row>
    <row r="9" spans="1:15" s="3" customFormat="1" ht="13.5">
      <c r="A9" s="80" t="s">
        <v>125</v>
      </c>
      <c r="B9" s="81" t="s">
        <v>100</v>
      </c>
      <c r="C9" s="119">
        <f>C6-C7</f>
        <v>1013506.3618092309</v>
      </c>
      <c r="D9" s="119">
        <f aca="true" t="shared" si="3" ref="D9:N9">D6-D7</f>
        <v>734470.0391992577</v>
      </c>
      <c r="E9" s="119">
        <f t="shared" si="3"/>
        <v>765939.0432852022</v>
      </c>
      <c r="F9" s="119">
        <f t="shared" si="3"/>
        <v>697798.4703847247</v>
      </c>
      <c r="G9" s="119">
        <f t="shared" si="3"/>
        <v>826957.8113467807</v>
      </c>
      <c r="H9" s="119">
        <f t="shared" si="3"/>
        <v>1069046.85777701</v>
      </c>
      <c r="I9" s="119">
        <f t="shared" si="3"/>
        <v>614396.4722680091</v>
      </c>
      <c r="J9" s="119">
        <f t="shared" si="3"/>
        <v>758204.8905310666</v>
      </c>
      <c r="K9" s="119">
        <f t="shared" si="3"/>
        <v>43821.74534822069</v>
      </c>
      <c r="L9" s="119">
        <f t="shared" si="3"/>
        <v>749744.9500214981</v>
      </c>
      <c r="M9" s="119">
        <f t="shared" si="3"/>
        <v>583859.6400000001</v>
      </c>
      <c r="N9" s="119">
        <f t="shared" si="3"/>
        <v>445613.4364809566</v>
      </c>
      <c r="O9" s="43">
        <f t="shared" si="2"/>
        <v>8303359.718451956</v>
      </c>
    </row>
    <row r="10" spans="1:15" s="3" customFormat="1" ht="13.5">
      <c r="A10" s="80" t="s">
        <v>126</v>
      </c>
      <c r="B10" s="81" t="s">
        <v>100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43">
        <f t="shared" si="2"/>
        <v>0</v>
      </c>
    </row>
    <row r="11" spans="1:15" s="3" customFormat="1" ht="13.5">
      <c r="A11" s="80" t="s">
        <v>97</v>
      </c>
      <c r="B11" s="81" t="s">
        <v>105</v>
      </c>
      <c r="C11" s="42">
        <v>8400</v>
      </c>
      <c r="D11" s="42">
        <v>8400</v>
      </c>
      <c r="E11" s="42">
        <v>8400</v>
      </c>
      <c r="F11" s="42">
        <v>8400</v>
      </c>
      <c r="G11" s="42">
        <v>8400</v>
      </c>
      <c r="H11" s="42">
        <v>8400</v>
      </c>
      <c r="I11" s="42">
        <v>8400</v>
      </c>
      <c r="J11" s="42">
        <v>8400</v>
      </c>
      <c r="K11" s="42">
        <v>8400</v>
      </c>
      <c r="L11" s="42">
        <v>8400</v>
      </c>
      <c r="M11" s="42">
        <v>8400</v>
      </c>
      <c r="N11" s="42">
        <v>8400</v>
      </c>
      <c r="O11" s="43">
        <f>AVERAGE(C11:N11)</f>
        <v>8400</v>
      </c>
    </row>
    <row r="12" spans="1:15" s="3" customFormat="1" ht="13.5">
      <c r="A12" s="80" t="s">
        <v>98</v>
      </c>
      <c r="B12" s="81" t="s">
        <v>105</v>
      </c>
      <c r="C12" s="42">
        <v>8000</v>
      </c>
      <c r="D12" s="42">
        <v>8000</v>
      </c>
      <c r="E12" s="42">
        <v>8000</v>
      </c>
      <c r="F12" s="42">
        <v>8000</v>
      </c>
      <c r="G12" s="42">
        <v>8000</v>
      </c>
      <c r="H12" s="42">
        <v>8000</v>
      </c>
      <c r="I12" s="42">
        <v>8000</v>
      </c>
      <c r="J12" s="42">
        <v>8000</v>
      </c>
      <c r="K12" s="42">
        <v>8000</v>
      </c>
      <c r="L12" s="42">
        <v>8000</v>
      </c>
      <c r="M12" s="42">
        <v>8000</v>
      </c>
      <c r="N12" s="42">
        <v>8000</v>
      </c>
      <c r="O12" s="43">
        <f>AVERAGE(C12:N12)</f>
        <v>8000</v>
      </c>
    </row>
    <row r="13" spans="1:15" s="3" customFormat="1" ht="13.5">
      <c r="A13" s="80" t="s">
        <v>15</v>
      </c>
      <c r="B13" s="81" t="s">
        <v>101</v>
      </c>
      <c r="C13" s="42">
        <v>771466.34</v>
      </c>
      <c r="D13" s="82">
        <v>708454.7</v>
      </c>
      <c r="E13" s="82">
        <v>739471.02</v>
      </c>
      <c r="F13" s="82">
        <v>705562.59</v>
      </c>
      <c r="G13" s="82">
        <v>732548.19</v>
      </c>
      <c r="H13" s="82">
        <v>667998.92</v>
      </c>
      <c r="I13" s="82">
        <v>670275.15</v>
      </c>
      <c r="J13" s="82">
        <v>682285.72</v>
      </c>
      <c r="K13" s="82">
        <v>657841.61</v>
      </c>
      <c r="L13" s="82">
        <v>675285.17</v>
      </c>
      <c r="M13" s="82">
        <v>724135.21</v>
      </c>
      <c r="N13" s="82">
        <v>749558</v>
      </c>
      <c r="O13" s="43">
        <f t="shared" si="2"/>
        <v>8484882.620000001</v>
      </c>
    </row>
    <row r="14" spans="1:15" s="3" customFormat="1" ht="13.5">
      <c r="A14" s="80" t="s">
        <v>84</v>
      </c>
      <c r="B14" s="81" t="s">
        <v>101</v>
      </c>
      <c r="C14" s="42">
        <v>3176</v>
      </c>
      <c r="D14" s="82">
        <v>941</v>
      </c>
      <c r="E14" s="82">
        <v>2530</v>
      </c>
      <c r="F14" s="82">
        <v>1678</v>
      </c>
      <c r="G14" s="82">
        <v>2485</v>
      </c>
      <c r="H14" s="82">
        <v>1060</v>
      </c>
      <c r="I14" s="82">
        <v>3949</v>
      </c>
      <c r="J14" s="82">
        <v>1710</v>
      </c>
      <c r="K14" s="82">
        <v>1690</v>
      </c>
      <c r="L14" s="82">
        <v>1735</v>
      </c>
      <c r="M14" s="82">
        <v>2591</v>
      </c>
      <c r="N14" s="82">
        <v>1929</v>
      </c>
      <c r="O14" s="43">
        <f t="shared" si="2"/>
        <v>25474</v>
      </c>
    </row>
    <row r="15" spans="1:15" s="3" customFormat="1" ht="13.5">
      <c r="A15" s="80" t="s">
        <v>83</v>
      </c>
      <c r="B15" s="81" t="s">
        <v>102</v>
      </c>
      <c r="C15" s="119">
        <f aca="true" t="shared" si="4" ref="C15:H15">AVERAGE(D15:I15)</f>
        <v>14364.546067544057</v>
      </c>
      <c r="D15" s="119">
        <f t="shared" si="4"/>
        <v>14359.941183384813</v>
      </c>
      <c r="E15" s="119">
        <f t="shared" si="4"/>
        <v>14363.089815770172</v>
      </c>
      <c r="F15" s="119">
        <f t="shared" si="4"/>
        <v>14368.421671894715</v>
      </c>
      <c r="G15" s="119">
        <f t="shared" si="4"/>
        <v>14371.377967444148</v>
      </c>
      <c r="H15" s="119">
        <f t="shared" si="4"/>
        <v>14372.137464158475</v>
      </c>
      <c r="I15" s="119">
        <f>AVERAGE('2002'!D15:I15)</f>
        <v>14352.308302612028</v>
      </c>
      <c r="J15" s="119">
        <f>AVERAGE('2002'!E15:J15)</f>
        <v>14332.311878429355</v>
      </c>
      <c r="K15" s="119">
        <f>AVERAGE('2002'!F15:K15)</f>
        <v>14381.981610082306</v>
      </c>
      <c r="L15" s="119">
        <f>AVERAGE('2002'!G15:L15)</f>
        <v>14400.412808641975</v>
      </c>
      <c r="M15" s="119">
        <f>AVERAGE('2002'!H15:M15)</f>
        <v>14389.115740740743</v>
      </c>
      <c r="N15" s="119">
        <f>AVERAGE('2002'!I15:N15)</f>
        <v>14376.694444444445</v>
      </c>
      <c r="O15" s="43">
        <f>MAX(C15:N15)</f>
        <v>14400.412808641975</v>
      </c>
    </row>
    <row r="16" spans="1:15" s="3" customFormat="1" ht="13.5">
      <c r="A16" s="80" t="s">
        <v>16</v>
      </c>
      <c r="B16" s="81" t="s">
        <v>104</v>
      </c>
      <c r="C16" s="42">
        <v>2663</v>
      </c>
      <c r="D16" s="82">
        <v>2431</v>
      </c>
      <c r="E16" s="82">
        <v>2132</v>
      </c>
      <c r="F16" s="82">
        <v>2024</v>
      </c>
      <c r="G16" s="82">
        <v>2261</v>
      </c>
      <c r="H16" s="82">
        <v>2491</v>
      </c>
      <c r="I16" s="82">
        <v>2403</v>
      </c>
      <c r="J16" s="82">
        <v>2217</v>
      </c>
      <c r="K16" s="82">
        <v>2216</v>
      </c>
      <c r="L16" s="82">
        <v>2516</v>
      </c>
      <c r="M16" s="82">
        <v>2168</v>
      </c>
      <c r="N16" s="82">
        <v>2074</v>
      </c>
      <c r="O16" s="43">
        <f t="shared" si="2"/>
        <v>27596</v>
      </c>
    </row>
    <row r="17" spans="1:15" s="3" customFormat="1" ht="13.5">
      <c r="A17" s="80" t="s">
        <v>108</v>
      </c>
      <c r="B17" s="81" t="s">
        <v>105</v>
      </c>
      <c r="C17" s="82">
        <v>5875</v>
      </c>
      <c r="D17" s="82">
        <v>6000</v>
      </c>
      <c r="E17" s="82">
        <v>5680</v>
      </c>
      <c r="F17" s="82">
        <v>5830</v>
      </c>
      <c r="G17" s="82">
        <v>5955</v>
      </c>
      <c r="H17" s="82">
        <v>5707</v>
      </c>
      <c r="I17" s="82">
        <v>5702</v>
      </c>
      <c r="J17" s="82">
        <v>5713</v>
      </c>
      <c r="K17" s="82">
        <v>5697</v>
      </c>
      <c r="L17" s="82">
        <v>5746</v>
      </c>
      <c r="M17" s="82">
        <v>6045</v>
      </c>
      <c r="N17" s="82">
        <v>6053</v>
      </c>
      <c r="O17" s="43">
        <f>MAX(C17:N17)</f>
        <v>6053</v>
      </c>
    </row>
    <row r="18" spans="1:15" s="3" customFormat="1" ht="13.5">
      <c r="A18" s="80" t="s">
        <v>109</v>
      </c>
      <c r="B18" s="81" t="s">
        <v>105</v>
      </c>
      <c r="C18" s="82">
        <v>2938</v>
      </c>
      <c r="D18" s="120">
        <f>AVERAGE(E18:N18)</f>
        <v>2146</v>
      </c>
      <c r="E18" s="82">
        <v>2219</v>
      </c>
      <c r="F18" s="82">
        <v>2240</v>
      </c>
      <c r="G18" s="82">
        <v>2585</v>
      </c>
      <c r="H18" s="82">
        <v>1900</v>
      </c>
      <c r="I18" s="82">
        <v>2373</v>
      </c>
      <c r="J18" s="82">
        <v>2355</v>
      </c>
      <c r="K18" s="82">
        <v>1339</v>
      </c>
      <c r="L18" s="82">
        <v>2442</v>
      </c>
      <c r="M18" s="82">
        <v>2478</v>
      </c>
      <c r="N18" s="82">
        <v>1529</v>
      </c>
      <c r="O18" s="43">
        <f>MIN(C18:N18)</f>
        <v>1339</v>
      </c>
    </row>
    <row r="19" spans="1:15" ht="13.5">
      <c r="A19" s="80" t="s">
        <v>110</v>
      </c>
      <c r="B19" s="81" t="s">
        <v>103</v>
      </c>
      <c r="C19" s="83">
        <v>4</v>
      </c>
      <c r="D19" s="83">
        <v>3.97</v>
      </c>
      <c r="E19" s="83">
        <v>3.97</v>
      </c>
      <c r="F19" s="83">
        <v>3.95</v>
      </c>
      <c r="G19" s="83">
        <v>3.95</v>
      </c>
      <c r="H19" s="83">
        <v>3.98</v>
      </c>
      <c r="I19" s="83">
        <v>3.98</v>
      </c>
      <c r="J19" s="83">
        <v>4</v>
      </c>
      <c r="K19" s="83">
        <v>3.99</v>
      </c>
      <c r="L19" s="83">
        <v>4.06</v>
      </c>
      <c r="M19" s="83">
        <v>3.9</v>
      </c>
      <c r="N19" s="83">
        <v>3.98</v>
      </c>
      <c r="O19" s="43">
        <f t="shared" si="2"/>
        <v>47.73</v>
      </c>
    </row>
    <row r="20" spans="1:15" ht="13.5">
      <c r="A20" s="28"/>
      <c r="B20" s="29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2"/>
    </row>
    <row r="21" spans="1:15" ht="13.5">
      <c r="A21" s="33" t="s">
        <v>89</v>
      </c>
      <c r="B21" s="34" t="s">
        <v>99</v>
      </c>
      <c r="C21" s="35" t="s">
        <v>0</v>
      </c>
      <c r="D21" s="35" t="s">
        <v>1</v>
      </c>
      <c r="E21" s="35" t="s">
        <v>2</v>
      </c>
      <c r="F21" s="35" t="s">
        <v>3</v>
      </c>
      <c r="G21" s="35" t="s">
        <v>4</v>
      </c>
      <c r="H21" s="35" t="s">
        <v>5</v>
      </c>
      <c r="I21" s="36" t="s">
        <v>6</v>
      </c>
      <c r="J21" s="36" t="s">
        <v>7</v>
      </c>
      <c r="K21" s="36" t="s">
        <v>8</v>
      </c>
      <c r="L21" s="36" t="s">
        <v>9</v>
      </c>
      <c r="M21" s="36" t="s">
        <v>10</v>
      </c>
      <c r="N21" s="35" t="s">
        <v>11</v>
      </c>
      <c r="O21" s="36" t="s">
        <v>12</v>
      </c>
    </row>
    <row r="22" spans="1:15" ht="13.5">
      <c r="A22" s="79" t="s">
        <v>13</v>
      </c>
      <c r="B22" s="37" t="s">
        <v>100</v>
      </c>
      <c r="C22" s="114">
        <v>303538.971242263</v>
      </c>
      <c r="D22" s="114">
        <v>304325.609673487</v>
      </c>
      <c r="E22" s="114">
        <v>303006.174542126</v>
      </c>
      <c r="F22" s="114">
        <v>304330.026939213</v>
      </c>
      <c r="G22" s="114">
        <v>305594.235544807</v>
      </c>
      <c r="H22" s="114">
        <v>307029.283151158</v>
      </c>
      <c r="I22" s="114">
        <v>296948.497602788</v>
      </c>
      <c r="J22" s="114">
        <v>309045.440260831</v>
      </c>
      <c r="K22" s="114">
        <v>295089.563753961</v>
      </c>
      <c r="L22" s="114">
        <v>312273.141321731</v>
      </c>
      <c r="M22" s="114">
        <v>313179.487178374</v>
      </c>
      <c r="N22" s="114">
        <v>315639.56878926</v>
      </c>
      <c r="O22" s="41">
        <f aca="true" t="shared" si="5" ref="O22:O28">SUM(C22:N22)</f>
        <v>3669999.9999999986</v>
      </c>
    </row>
    <row r="23" spans="1:15" ht="13.5">
      <c r="A23" s="79" t="s">
        <v>106</v>
      </c>
      <c r="B23" s="37" t="s">
        <v>100</v>
      </c>
      <c r="C23" s="114">
        <f>C22-C24</f>
        <v>13494.350850885676</v>
      </c>
      <c r="D23" s="114">
        <f aca="true" t="shared" si="6" ref="D23:N23">D22-D24</f>
        <v>13508.183420822781</v>
      </c>
      <c r="E23" s="114">
        <f t="shared" si="6"/>
        <v>13545.853534418507</v>
      </c>
      <c r="F23" s="114">
        <f t="shared" si="6"/>
        <v>13527.410749782808</v>
      </c>
      <c r="G23" s="114">
        <f t="shared" si="6"/>
        <v>13395.955698518606</v>
      </c>
      <c r="H23" s="114">
        <f t="shared" si="6"/>
        <v>13563.51370057161</v>
      </c>
      <c r="I23" s="114">
        <f t="shared" si="6"/>
        <v>13696.533988801122</v>
      </c>
      <c r="J23" s="114">
        <f t="shared" si="6"/>
        <v>13453.639611239778</v>
      </c>
      <c r="K23" s="114">
        <f t="shared" si="6"/>
        <v>12870.135493461683</v>
      </c>
      <c r="L23" s="114">
        <f t="shared" si="6"/>
        <v>14233.745708783681</v>
      </c>
      <c r="M23" s="114">
        <f t="shared" si="6"/>
        <v>14228.615141719172</v>
      </c>
      <c r="N23" s="114">
        <f t="shared" si="6"/>
        <v>12482.062100994575</v>
      </c>
      <c r="O23" s="41">
        <f t="shared" si="5"/>
        <v>162000</v>
      </c>
    </row>
    <row r="24" spans="1:15" ht="13.5">
      <c r="A24" s="79" t="s">
        <v>14</v>
      </c>
      <c r="B24" s="37" t="s">
        <v>100</v>
      </c>
      <c r="C24" s="114">
        <v>290044.6203913773</v>
      </c>
      <c r="D24" s="114">
        <v>290817.42625266424</v>
      </c>
      <c r="E24" s="114">
        <v>289460.3210077075</v>
      </c>
      <c r="F24" s="114">
        <v>290802.6161894302</v>
      </c>
      <c r="G24" s="114">
        <v>292198.2798462884</v>
      </c>
      <c r="H24" s="114">
        <v>293465.7694505864</v>
      </c>
      <c r="I24" s="114">
        <v>283251.96361398685</v>
      </c>
      <c r="J24" s="114">
        <v>295591.8006495912</v>
      </c>
      <c r="K24" s="114">
        <v>282219.4282604993</v>
      </c>
      <c r="L24" s="114">
        <v>298039.3956129473</v>
      </c>
      <c r="M24" s="114">
        <v>298950.87203665485</v>
      </c>
      <c r="N24" s="114">
        <v>303157.5066882654</v>
      </c>
      <c r="O24" s="41">
        <f t="shared" si="5"/>
        <v>3507999.999999999</v>
      </c>
    </row>
    <row r="25" spans="1:15" ht="13.5">
      <c r="A25" s="79" t="s">
        <v>107</v>
      </c>
      <c r="B25" s="37" t="s">
        <v>100</v>
      </c>
      <c r="C25" s="117">
        <v>216528.43334415252</v>
      </c>
      <c r="D25" s="117">
        <v>269147.39481196465</v>
      </c>
      <c r="E25" s="117">
        <v>197072.1287034528</v>
      </c>
      <c r="F25" s="117">
        <v>283180.4834791735</v>
      </c>
      <c r="G25" s="117">
        <v>208737.3623111112</v>
      </c>
      <c r="H25" s="117">
        <v>173277.18544258966</v>
      </c>
      <c r="I25" s="117">
        <v>237956.51427527616</v>
      </c>
      <c r="J25" s="117">
        <v>242917.04140806347</v>
      </c>
      <c r="K25" s="117">
        <v>259983.62192143739</v>
      </c>
      <c r="L25" s="117">
        <v>230624.0643973582</v>
      </c>
      <c r="M25" s="117">
        <v>263076.7673922563</v>
      </c>
      <c r="N25" s="117">
        <v>298105.81559258065</v>
      </c>
      <c r="O25" s="41">
        <f t="shared" si="5"/>
        <v>2880606.8130794163</v>
      </c>
    </row>
    <row r="26" spans="1:15" s="90" customFormat="1" ht="13.5">
      <c r="A26" s="79" t="s">
        <v>124</v>
      </c>
      <c r="B26" s="37" t="s">
        <v>100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41">
        <f t="shared" si="5"/>
        <v>0</v>
      </c>
    </row>
    <row r="27" spans="1:17" s="90" customFormat="1" ht="13.5">
      <c r="A27" s="79" t="s">
        <v>125</v>
      </c>
      <c r="B27" s="37" t="s">
        <v>100</v>
      </c>
      <c r="C27" s="129">
        <f>C24-C25</f>
        <v>73516.18704722478</v>
      </c>
      <c r="D27" s="129">
        <f aca="true" t="shared" si="7" ref="D27:N27">D24-D25</f>
        <v>21670.03144069959</v>
      </c>
      <c r="E27" s="129">
        <f t="shared" si="7"/>
        <v>92388.19230425471</v>
      </c>
      <c r="F27" s="129">
        <f t="shared" si="7"/>
        <v>7622.132710256672</v>
      </c>
      <c r="G27" s="129">
        <f t="shared" si="7"/>
        <v>83460.91753517717</v>
      </c>
      <c r="H27" s="129">
        <f t="shared" si="7"/>
        <v>120188.58400799675</v>
      </c>
      <c r="I27" s="129">
        <f t="shared" si="7"/>
        <v>45295.44933871069</v>
      </c>
      <c r="J27" s="129">
        <f t="shared" si="7"/>
        <v>52674.75924152773</v>
      </c>
      <c r="K27" s="129">
        <f t="shared" si="7"/>
        <v>22235.806339061935</v>
      </c>
      <c r="L27" s="129">
        <f t="shared" si="7"/>
        <v>67415.3312155891</v>
      </c>
      <c r="M27" s="129">
        <f t="shared" si="7"/>
        <v>35874.104644398554</v>
      </c>
      <c r="N27" s="129">
        <f t="shared" si="7"/>
        <v>5051.691095684771</v>
      </c>
      <c r="O27" s="130">
        <f t="shared" si="5"/>
        <v>627393.1869205824</v>
      </c>
      <c r="P27" s="90">
        <v>700</v>
      </c>
      <c r="Q27" s="90">
        <f>P27/12</f>
        <v>58.333333333333336</v>
      </c>
    </row>
    <row r="28" spans="1:15" s="90" customFormat="1" ht="13.5">
      <c r="A28" s="79" t="s">
        <v>126</v>
      </c>
      <c r="B28" s="37" t="s">
        <v>100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30">
        <f t="shared" si="5"/>
        <v>0</v>
      </c>
    </row>
    <row r="29" spans="1:15" s="3" customFormat="1" ht="13.5">
      <c r="A29" s="79" t="s">
        <v>97</v>
      </c>
      <c r="B29" s="37" t="s">
        <v>105</v>
      </c>
      <c r="C29" s="42">
        <v>1158</v>
      </c>
      <c r="D29" s="42">
        <v>1158</v>
      </c>
      <c r="E29" s="42">
        <v>1158</v>
      </c>
      <c r="F29" s="42">
        <v>1158</v>
      </c>
      <c r="G29" s="42">
        <v>1158</v>
      </c>
      <c r="H29" s="42">
        <v>1158</v>
      </c>
      <c r="I29" s="42">
        <v>1158</v>
      </c>
      <c r="J29" s="42">
        <v>1158</v>
      </c>
      <c r="K29" s="42">
        <v>1158</v>
      </c>
      <c r="L29" s="42">
        <v>1158</v>
      </c>
      <c r="M29" s="42">
        <v>1158</v>
      </c>
      <c r="N29" s="42">
        <v>1158</v>
      </c>
      <c r="O29" s="41">
        <f>AVERAGE(C29:N29)</f>
        <v>1158</v>
      </c>
    </row>
    <row r="30" spans="1:15" s="3" customFormat="1" ht="13.5">
      <c r="A30" s="79" t="s">
        <v>98</v>
      </c>
      <c r="B30" s="37" t="s">
        <v>105</v>
      </c>
      <c r="C30" s="42">
        <v>1100.1</v>
      </c>
      <c r="D30" s="42">
        <v>1100.1</v>
      </c>
      <c r="E30" s="42">
        <v>1100.1</v>
      </c>
      <c r="F30" s="42">
        <v>1100.1</v>
      </c>
      <c r="G30" s="42">
        <v>1100.1</v>
      </c>
      <c r="H30" s="42">
        <v>1100.1</v>
      </c>
      <c r="I30" s="42">
        <v>1100.1</v>
      </c>
      <c r="J30" s="42">
        <v>1100.1</v>
      </c>
      <c r="K30" s="42">
        <v>1100.1</v>
      </c>
      <c r="L30" s="42">
        <v>1100.1</v>
      </c>
      <c r="M30" s="42">
        <v>1100.1</v>
      </c>
      <c r="N30" s="42">
        <v>1100.1</v>
      </c>
      <c r="O30" s="41">
        <f>AVERAGE(C30:N30)</f>
        <v>1100.1000000000001</v>
      </c>
    </row>
    <row r="31" spans="1:16" ht="13.5">
      <c r="A31" s="79" t="s">
        <v>15</v>
      </c>
      <c r="B31" s="37" t="s">
        <v>101</v>
      </c>
      <c r="C31" s="114">
        <v>88991.00358360128</v>
      </c>
      <c r="D31" s="114">
        <v>88987.3063064625</v>
      </c>
      <c r="E31" s="114">
        <v>89022.67901128606</v>
      </c>
      <c r="F31" s="114">
        <v>89007.69117321247</v>
      </c>
      <c r="G31" s="114">
        <v>88946.33784344426</v>
      </c>
      <c r="H31" s="114">
        <v>88972.51719790751</v>
      </c>
      <c r="I31" s="114">
        <v>89164.1698305804</v>
      </c>
      <c r="J31" s="114">
        <v>88947.73982091722</v>
      </c>
      <c r="K31" s="114">
        <v>88700.92452437207</v>
      </c>
      <c r="L31" s="114">
        <v>89077.23461575962</v>
      </c>
      <c r="M31" s="114">
        <v>89930.78036127311</v>
      </c>
      <c r="N31" s="114">
        <v>88082.0197822647</v>
      </c>
      <c r="O31" s="41">
        <f>SUM(C31:N31)</f>
        <v>1067830.404051081</v>
      </c>
      <c r="P31" s="5"/>
    </row>
    <row r="32" spans="1:15" ht="13.5">
      <c r="A32" s="79" t="s">
        <v>84</v>
      </c>
      <c r="B32" s="37" t="s">
        <v>101</v>
      </c>
      <c r="C32" s="114">
        <f>C31*0.003</f>
        <v>266.97301075080384</v>
      </c>
      <c r="D32" s="114">
        <f aca="true" t="shared" si="8" ref="D32:N32">D31*0.003</f>
        <v>266.96191891938753</v>
      </c>
      <c r="E32" s="114">
        <f t="shared" si="8"/>
        <v>267.0680370338582</v>
      </c>
      <c r="F32" s="114">
        <f t="shared" si="8"/>
        <v>267.0230735196374</v>
      </c>
      <c r="G32" s="114">
        <f t="shared" si="8"/>
        <v>266.83901353033275</v>
      </c>
      <c r="H32" s="114">
        <f t="shared" si="8"/>
        <v>266.9175515937225</v>
      </c>
      <c r="I32" s="114">
        <f t="shared" si="8"/>
        <v>267.4925094917412</v>
      </c>
      <c r="J32" s="114">
        <f t="shared" si="8"/>
        <v>266.8432194627517</v>
      </c>
      <c r="K32" s="114">
        <f t="shared" si="8"/>
        <v>266.1027735731162</v>
      </c>
      <c r="L32" s="114">
        <f t="shared" si="8"/>
        <v>267.2317038472789</v>
      </c>
      <c r="M32" s="114">
        <f t="shared" si="8"/>
        <v>269.79234108381934</v>
      </c>
      <c r="N32" s="114">
        <f t="shared" si="8"/>
        <v>264.24605934679414</v>
      </c>
      <c r="O32" s="41">
        <f>SUM(C32:N32)</f>
        <v>3203.4912121532434</v>
      </c>
    </row>
    <row r="33" spans="1:15" ht="13.5">
      <c r="A33" s="79" t="s">
        <v>83</v>
      </c>
      <c r="B33" s="37" t="s">
        <v>102</v>
      </c>
      <c r="C33" s="117">
        <f aca="true" t="shared" si="9" ref="C33:H33">AVERAGE(D33:I33)</f>
        <v>3192.928545793988</v>
      </c>
      <c r="D33" s="117">
        <f t="shared" si="9"/>
        <v>3192.928626960305</v>
      </c>
      <c r="E33" s="117">
        <f t="shared" si="9"/>
        <v>3192.9286784828278</v>
      </c>
      <c r="F33" s="117">
        <f t="shared" si="9"/>
        <v>3192.928595287953</v>
      </c>
      <c r="G33" s="117">
        <f t="shared" si="9"/>
        <v>3192.9283879261366</v>
      </c>
      <c r="H33" s="117">
        <f t="shared" si="9"/>
        <v>3192.9283147871065</v>
      </c>
      <c r="I33" s="117">
        <f>AVERAGE('2002'!D33:I33)</f>
        <v>3192.9286713196016</v>
      </c>
      <c r="J33" s="117">
        <f>AVERAGE('2002'!E33:J33)</f>
        <v>3192.929113958202</v>
      </c>
      <c r="K33" s="117">
        <f>AVERAGE('2002'!F33:K33)</f>
        <v>3192.928987617967</v>
      </c>
      <c r="L33" s="117">
        <f>AVERAGE('2002'!G33:L33)</f>
        <v>3192.9280961187087</v>
      </c>
      <c r="M33" s="117">
        <f>AVERAGE('2002'!H33:M33)</f>
        <v>3192.927143755234</v>
      </c>
      <c r="N33" s="117">
        <f>AVERAGE('2002'!I33:N33)</f>
        <v>3192.9278759529257</v>
      </c>
      <c r="O33" s="41">
        <f>MAX(C33:N33)</f>
        <v>3192.929113958202</v>
      </c>
    </row>
    <row r="34" spans="1:15" ht="13.5">
      <c r="A34" s="79" t="s">
        <v>16</v>
      </c>
      <c r="B34" s="37" t="s">
        <v>104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41">
        <f>SUM(C34:N34)</f>
        <v>0</v>
      </c>
    </row>
    <row r="35" spans="1:15" ht="13.5">
      <c r="A35" s="79" t="s">
        <v>108</v>
      </c>
      <c r="B35" s="37" t="s">
        <v>105</v>
      </c>
      <c r="C35" s="114">
        <f aca="true" t="shared" si="10" ref="C35:H35">AVERAGE(D35:I35)</f>
        <v>861.9099463835147</v>
      </c>
      <c r="D35" s="114">
        <f t="shared" si="10"/>
        <v>861.8882735199504</v>
      </c>
      <c r="E35" s="114">
        <f t="shared" si="10"/>
        <v>861.8999993296484</v>
      </c>
      <c r="F35" s="114">
        <f t="shared" si="10"/>
        <v>861.8648241086984</v>
      </c>
      <c r="G35" s="114">
        <f t="shared" si="10"/>
        <v>861.9600395339966</v>
      </c>
      <c r="H35" s="114">
        <f t="shared" si="10"/>
        <v>862.0524207056611</v>
      </c>
      <c r="I35" s="114">
        <f>AVERAGE('2002'!D35:I35)</f>
        <v>861.794121103133</v>
      </c>
      <c r="J35" s="114">
        <f>AVERAGE('2002'!E35:J35)</f>
        <v>861.7582363385649</v>
      </c>
      <c r="K35" s="114">
        <f>AVERAGE('2002'!F35:K35)</f>
        <v>861.9703541878358</v>
      </c>
      <c r="L35" s="114">
        <f>AVERAGE('2002'!G35:L35)</f>
        <v>861.6537727829982</v>
      </c>
      <c r="M35" s="114">
        <f>AVERAGE('2002'!H35:N35)</f>
        <v>862.5313320857864</v>
      </c>
      <c r="N35" s="114">
        <f>AVERAGE('2002'!I35:N35)</f>
        <v>862.6067077356485</v>
      </c>
      <c r="O35" s="41">
        <f>MAX(C35:N35)</f>
        <v>862.6067077356485</v>
      </c>
    </row>
    <row r="36" spans="1:15" ht="13.5">
      <c r="A36" s="79" t="s">
        <v>109</v>
      </c>
      <c r="B36" s="37" t="s">
        <v>105</v>
      </c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41">
        <f>MIN(C36:N36)</f>
        <v>0</v>
      </c>
    </row>
    <row r="37" spans="1:15" ht="13.5">
      <c r="A37" s="79" t="s">
        <v>110</v>
      </c>
      <c r="B37" s="37" t="s">
        <v>103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41">
        <f>SUM(C37:N37)</f>
        <v>0</v>
      </c>
    </row>
    <row r="38" spans="1:15" ht="13.5">
      <c r="A38" s="28"/>
      <c r="B38" s="29"/>
      <c r="C38" s="38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1"/>
    </row>
    <row r="39" spans="1:15" ht="13.5">
      <c r="A39" s="45" t="s">
        <v>88</v>
      </c>
      <c r="B39" s="25" t="s">
        <v>99</v>
      </c>
      <c r="C39" s="26" t="s">
        <v>0</v>
      </c>
      <c r="D39" s="26" t="s">
        <v>1</v>
      </c>
      <c r="E39" s="26" t="s">
        <v>2</v>
      </c>
      <c r="F39" s="26" t="s">
        <v>3</v>
      </c>
      <c r="G39" s="26" t="s">
        <v>4</v>
      </c>
      <c r="H39" s="26" t="s">
        <v>5</v>
      </c>
      <c r="I39" s="27" t="s">
        <v>6</v>
      </c>
      <c r="J39" s="27" t="s">
        <v>7</v>
      </c>
      <c r="K39" s="27" t="s">
        <v>8</v>
      </c>
      <c r="L39" s="27" t="s">
        <v>9</v>
      </c>
      <c r="M39" s="27" t="s">
        <v>10</v>
      </c>
      <c r="N39" s="26" t="s">
        <v>11</v>
      </c>
      <c r="O39" s="27" t="s">
        <v>12</v>
      </c>
    </row>
    <row r="40" spans="1:15" ht="13.5">
      <c r="A40" s="80" t="s">
        <v>13</v>
      </c>
      <c r="B40" s="81" t="s">
        <v>100</v>
      </c>
      <c r="C40" s="116">
        <v>93156.47426794183</v>
      </c>
      <c r="D40" s="116">
        <v>93136.26018745977</v>
      </c>
      <c r="E40" s="116">
        <v>92903.36879041743</v>
      </c>
      <c r="F40" s="116">
        <v>92707.24127614009</v>
      </c>
      <c r="G40" s="116">
        <v>92574.54014145343</v>
      </c>
      <c r="H40" s="116">
        <v>92723.89154981721</v>
      </c>
      <c r="I40" s="116">
        <v>94893.5436623629</v>
      </c>
      <c r="J40" s="116">
        <v>93014.97570456755</v>
      </c>
      <c r="K40" s="116">
        <v>91506.02040816327</v>
      </c>
      <c r="L40" s="116">
        <v>91530.4761904762</v>
      </c>
      <c r="M40" s="116">
        <v>91778.33333333333</v>
      </c>
      <c r="N40" s="116">
        <v>93620</v>
      </c>
      <c r="O40" s="43">
        <f aca="true" t="shared" si="11" ref="O40:O52">SUM(C40:N40)</f>
        <v>1113545.125512133</v>
      </c>
    </row>
    <row r="41" spans="1:15" ht="13.5">
      <c r="A41" s="80" t="s">
        <v>106</v>
      </c>
      <c r="B41" s="81" t="s">
        <v>100</v>
      </c>
      <c r="C41" s="116">
        <f>C40-C42</f>
        <v>2395.7127568925353</v>
      </c>
      <c r="D41" s="116">
        <f aca="true" t="shared" si="12" ref="D41:N41">D40-D42</f>
        <v>2399.6740032838425</v>
      </c>
      <c r="E41" s="116">
        <f t="shared" si="12"/>
        <v>2406.0850883958046</v>
      </c>
      <c r="F41" s="116">
        <f t="shared" si="12"/>
        <v>2379.6135549460887</v>
      </c>
      <c r="G41" s="116">
        <f t="shared" si="12"/>
        <v>2380.898731077017</v>
      </c>
      <c r="H41" s="116">
        <f t="shared" si="12"/>
        <v>2342.3434471491055</v>
      </c>
      <c r="I41" s="116">
        <f t="shared" si="12"/>
        <v>2465.6617165033385</v>
      </c>
      <c r="J41" s="116">
        <f t="shared" si="12"/>
        <v>2423.4414816317003</v>
      </c>
      <c r="K41" s="116">
        <f t="shared" si="12"/>
        <v>2444.5515990675194</v>
      </c>
      <c r="L41" s="116">
        <f t="shared" si="12"/>
        <v>2220.784354247866</v>
      </c>
      <c r="M41" s="116">
        <f t="shared" si="12"/>
        <v>2388.609787862617</v>
      </c>
      <c r="N41" s="116">
        <f t="shared" si="12"/>
        <v>2111.011743581621</v>
      </c>
      <c r="O41" s="43">
        <f t="shared" si="11"/>
        <v>28358.388264639056</v>
      </c>
    </row>
    <row r="42" spans="1:15" ht="13.5">
      <c r="A42" s="80" t="s">
        <v>14</v>
      </c>
      <c r="B42" s="81" t="s">
        <v>100</v>
      </c>
      <c r="C42" s="116">
        <v>90760.76151104929</v>
      </c>
      <c r="D42" s="116">
        <v>90736.58618417593</v>
      </c>
      <c r="E42" s="116">
        <v>90497.28370202162</v>
      </c>
      <c r="F42" s="116">
        <v>90327.627721194</v>
      </c>
      <c r="G42" s="116">
        <v>90193.64141037641</v>
      </c>
      <c r="H42" s="116">
        <v>90381.54810266811</v>
      </c>
      <c r="I42" s="116">
        <v>92427.88194585957</v>
      </c>
      <c r="J42" s="116">
        <v>90591.53422293585</v>
      </c>
      <c r="K42" s="116">
        <v>89061.46880909575</v>
      </c>
      <c r="L42" s="116">
        <v>89309.69183622833</v>
      </c>
      <c r="M42" s="116">
        <v>89389.72354547071</v>
      </c>
      <c r="N42" s="116">
        <v>91508.98825641838</v>
      </c>
      <c r="O42" s="43">
        <f t="shared" si="11"/>
        <v>1085186.737247494</v>
      </c>
    </row>
    <row r="43" spans="1:15" ht="13.5">
      <c r="A43" s="80" t="s">
        <v>107</v>
      </c>
      <c r="B43" s="81" t="s">
        <v>100</v>
      </c>
      <c r="C43" s="116">
        <v>52297.05421410216</v>
      </c>
      <c r="D43" s="116">
        <v>54901.35434867043</v>
      </c>
      <c r="E43" s="116">
        <v>59888.587064177285</v>
      </c>
      <c r="F43" s="116">
        <v>61235.44275225531</v>
      </c>
      <c r="G43" s="116">
        <v>61009.83261403815</v>
      </c>
      <c r="H43" s="116">
        <v>61952.748434441986</v>
      </c>
      <c r="I43" s="116">
        <v>67956.1201443717</v>
      </c>
      <c r="J43" s="116">
        <v>55366.80243676118</v>
      </c>
      <c r="K43" s="116">
        <v>56276.68687519657</v>
      </c>
      <c r="L43" s="116">
        <v>61427.992535904355</v>
      </c>
      <c r="M43" s="116">
        <v>66313.99347257032</v>
      </c>
      <c r="N43" s="116">
        <v>72470.13873353375</v>
      </c>
      <c r="O43" s="43">
        <f t="shared" si="11"/>
        <v>731096.7536260232</v>
      </c>
    </row>
    <row r="44" spans="1:15" s="3" customFormat="1" ht="13.5">
      <c r="A44" s="80" t="s">
        <v>124</v>
      </c>
      <c r="B44" s="81" t="s">
        <v>100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3">
        <f t="shared" si="11"/>
        <v>0</v>
      </c>
    </row>
    <row r="45" spans="1:17" s="3" customFormat="1" ht="13.5">
      <c r="A45" s="80" t="s">
        <v>125</v>
      </c>
      <c r="B45" s="81" t="s">
        <v>100</v>
      </c>
      <c r="C45" s="129">
        <f>C42-C43</f>
        <v>38463.707296947134</v>
      </c>
      <c r="D45" s="129">
        <f aca="true" t="shared" si="13" ref="D45:N45">D42-D43</f>
        <v>35835.2318355055</v>
      </c>
      <c r="E45" s="129">
        <f t="shared" si="13"/>
        <v>30608.69663784434</v>
      </c>
      <c r="F45" s="129">
        <f t="shared" si="13"/>
        <v>29092.184968938695</v>
      </c>
      <c r="G45" s="129">
        <f t="shared" si="13"/>
        <v>29183.808796338264</v>
      </c>
      <c r="H45" s="129">
        <f t="shared" si="13"/>
        <v>28428.799668226122</v>
      </c>
      <c r="I45" s="129">
        <f t="shared" si="13"/>
        <v>24471.761801487868</v>
      </c>
      <c r="J45" s="129">
        <f t="shared" si="13"/>
        <v>35224.73178617467</v>
      </c>
      <c r="K45" s="129">
        <f t="shared" si="13"/>
        <v>32784.78193389918</v>
      </c>
      <c r="L45" s="129">
        <f t="shared" si="13"/>
        <v>27881.699300323977</v>
      </c>
      <c r="M45" s="129">
        <f t="shared" si="13"/>
        <v>23075.73007290039</v>
      </c>
      <c r="N45" s="129">
        <f t="shared" si="13"/>
        <v>19038.84952288463</v>
      </c>
      <c r="O45" s="43">
        <f t="shared" si="11"/>
        <v>354089.9836214708</v>
      </c>
      <c r="P45" s="133">
        <v>125.28571428571429</v>
      </c>
      <c r="Q45" s="3">
        <f>P45/12</f>
        <v>10.440476190476192</v>
      </c>
    </row>
    <row r="46" spans="1:17" s="3" customFormat="1" ht="13.5">
      <c r="A46" s="80" t="s">
        <v>126</v>
      </c>
      <c r="B46" s="81" t="s">
        <v>100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3">
        <f t="shared" si="11"/>
        <v>0</v>
      </c>
      <c r="P46" s="133">
        <v>113.14285714285714</v>
      </c>
      <c r="Q46" s="3">
        <f aca="true" t="shared" si="14" ref="Q46:Q54">P46/12</f>
        <v>9.428571428571429</v>
      </c>
    </row>
    <row r="47" spans="1:17" s="3" customFormat="1" ht="13.5">
      <c r="A47" s="80" t="s">
        <v>97</v>
      </c>
      <c r="B47" s="81" t="s">
        <v>105</v>
      </c>
      <c r="C47" s="42">
        <v>372</v>
      </c>
      <c r="D47" s="42">
        <v>372</v>
      </c>
      <c r="E47" s="42">
        <v>372</v>
      </c>
      <c r="F47" s="42">
        <v>372</v>
      </c>
      <c r="G47" s="42">
        <v>372</v>
      </c>
      <c r="H47" s="42">
        <v>372</v>
      </c>
      <c r="I47" s="42">
        <v>372</v>
      </c>
      <c r="J47" s="42">
        <v>372</v>
      </c>
      <c r="K47" s="42">
        <v>372</v>
      </c>
      <c r="L47" s="42">
        <v>372</v>
      </c>
      <c r="M47" s="42">
        <v>372</v>
      </c>
      <c r="N47" s="42">
        <v>372</v>
      </c>
      <c r="O47" s="43">
        <f>AVERAGE(C47:N47)</f>
        <v>372</v>
      </c>
      <c r="P47" s="133">
        <v>130.4857142857143</v>
      </c>
      <c r="Q47" s="3">
        <f t="shared" si="14"/>
        <v>10.873809523809525</v>
      </c>
    </row>
    <row r="48" spans="1:17" s="3" customFormat="1" ht="13.5">
      <c r="A48" s="80" t="s">
        <v>98</v>
      </c>
      <c r="B48" s="81" t="s">
        <v>105</v>
      </c>
      <c r="C48" s="42">
        <v>353.4</v>
      </c>
      <c r="D48" s="42">
        <v>353.4</v>
      </c>
      <c r="E48" s="42">
        <v>353.4</v>
      </c>
      <c r="F48" s="42">
        <v>353.4</v>
      </c>
      <c r="G48" s="42">
        <v>353.4</v>
      </c>
      <c r="H48" s="42">
        <v>353.4</v>
      </c>
      <c r="I48" s="42">
        <v>353.4</v>
      </c>
      <c r="J48" s="42">
        <v>353.4</v>
      </c>
      <c r="K48" s="42">
        <v>353.4</v>
      </c>
      <c r="L48" s="42">
        <v>353.4</v>
      </c>
      <c r="M48" s="42">
        <v>353.4</v>
      </c>
      <c r="N48" s="42">
        <v>353.4</v>
      </c>
      <c r="O48" s="42">
        <v>353.4</v>
      </c>
      <c r="P48" s="133">
        <v>128.98285714285714</v>
      </c>
      <c r="Q48" s="3">
        <f t="shared" si="14"/>
        <v>10.748571428571429</v>
      </c>
    </row>
    <row r="49" spans="1:17" ht="13.5">
      <c r="A49" s="80" t="s">
        <v>15</v>
      </c>
      <c r="B49" s="81" t="s">
        <v>101</v>
      </c>
      <c r="C49" s="116">
        <v>28714.545643920548</v>
      </c>
      <c r="D49" s="116">
        <v>28707.341592496272</v>
      </c>
      <c r="E49" s="116">
        <v>28639.123481398918</v>
      </c>
      <c r="F49" s="116">
        <v>28586.75663484987</v>
      </c>
      <c r="G49" s="116">
        <v>28565.83902034751</v>
      </c>
      <c r="H49" s="116">
        <v>28625.576303155005</v>
      </c>
      <c r="I49" s="116">
        <v>29162.636831275722</v>
      </c>
      <c r="J49" s="116">
        <v>28664.117283950618</v>
      </c>
      <c r="K49" s="116">
        <v>28229.814814814814</v>
      </c>
      <c r="L49" s="116">
        <v>28272.55555555555</v>
      </c>
      <c r="M49" s="116">
        <v>28440.333333333332</v>
      </c>
      <c r="N49" s="116">
        <v>28984</v>
      </c>
      <c r="O49" s="43">
        <f t="shared" si="11"/>
        <v>343592.64049509814</v>
      </c>
      <c r="P49" s="4">
        <v>127.17942857142857</v>
      </c>
      <c r="Q49" s="3">
        <f t="shared" si="14"/>
        <v>10.598285714285714</v>
      </c>
    </row>
    <row r="50" spans="1:17" ht="13.5">
      <c r="A50" s="80" t="s">
        <v>84</v>
      </c>
      <c r="B50" s="81" t="s">
        <v>101</v>
      </c>
      <c r="C50" s="116">
        <v>66.09116704432128</v>
      </c>
      <c r="D50" s="116">
        <v>64.60569990701958</v>
      </c>
      <c r="E50" s="116">
        <v>58.6811674395259</v>
      </c>
      <c r="F50" s="116">
        <v>58.00946773111496</v>
      </c>
      <c r="G50" s="116">
        <v>60.73857835741465</v>
      </c>
      <c r="H50" s="116">
        <v>68.83070870283824</v>
      </c>
      <c r="I50" s="116">
        <v>85.68138012801438</v>
      </c>
      <c r="J50" s="116">
        <v>55.69289708320939</v>
      </c>
      <c r="K50" s="116">
        <v>23.13397263456389</v>
      </c>
      <c r="L50" s="116">
        <v>53.97926948064909</v>
      </c>
      <c r="M50" s="116">
        <v>77.113242115213</v>
      </c>
      <c r="N50" s="116">
        <v>117.38349077537974</v>
      </c>
      <c r="O50" s="43">
        <f t="shared" si="11"/>
        <v>789.9410413992641</v>
      </c>
      <c r="P50" s="4">
        <v>125.0153142857143</v>
      </c>
      <c r="Q50" s="3">
        <f t="shared" si="14"/>
        <v>10.417942857142858</v>
      </c>
    </row>
    <row r="51" spans="1:17" ht="13.5">
      <c r="A51" s="80" t="s">
        <v>83</v>
      </c>
      <c r="B51" s="81" t="s">
        <v>102</v>
      </c>
      <c r="C51" s="166">
        <f aca="true" t="shared" si="15" ref="C51:H51">AVERAGE(D51:I51)</f>
        <v>984.1587669877553</v>
      </c>
      <c r="D51" s="166">
        <f t="shared" si="15"/>
        <v>984.1588181091989</v>
      </c>
      <c r="E51" s="166">
        <f t="shared" si="15"/>
        <v>984.1587695175563</v>
      </c>
      <c r="F51" s="166">
        <f t="shared" si="15"/>
        <v>984.1586056886158</v>
      </c>
      <c r="G51" s="166">
        <f t="shared" si="15"/>
        <v>984.158479488573</v>
      </c>
      <c r="H51" s="166">
        <f t="shared" si="15"/>
        <v>984.158786747584</v>
      </c>
      <c r="I51" s="166">
        <f>AVERAGE('2002'!C51:I51)</f>
        <v>984.1591423750031</v>
      </c>
      <c r="J51" s="166">
        <f>AVERAGE('2002'!D51:J51)</f>
        <v>984.159124837862</v>
      </c>
      <c r="K51" s="166">
        <f>AVERAGE('2002'!E51:K51)</f>
        <v>984.1584779676992</v>
      </c>
      <c r="L51" s="166">
        <f>AVERAGE('2002'!F51:L51)</f>
        <v>984.1576227149732</v>
      </c>
      <c r="M51" s="166">
        <f>AVERAGE('2002'!G51:M51)</f>
        <v>984.1577222883171</v>
      </c>
      <c r="N51" s="166">
        <f>AVERAGE('2002'!H51:N51)</f>
        <v>984.1606303016493</v>
      </c>
      <c r="O51" s="43">
        <f>MAX(C51:N51)</f>
        <v>984.1606303016493</v>
      </c>
      <c r="P51" s="4">
        <v>124.9612342857143</v>
      </c>
      <c r="Q51" s="3">
        <f t="shared" si="14"/>
        <v>10.413436190476192</v>
      </c>
    </row>
    <row r="52" spans="1:17" ht="13.5">
      <c r="A52" s="80" t="s">
        <v>16</v>
      </c>
      <c r="B52" s="81" t="s">
        <v>104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3">
        <f t="shared" si="11"/>
        <v>0</v>
      </c>
      <c r="P52" s="4">
        <v>127.32490971428572</v>
      </c>
      <c r="Q52" s="3">
        <f t="shared" si="14"/>
        <v>10.610409142857144</v>
      </c>
    </row>
    <row r="53" spans="1:17" ht="13.5">
      <c r="A53" s="80" t="s">
        <v>108</v>
      </c>
      <c r="B53" s="81" t="s">
        <v>105</v>
      </c>
      <c r="C53" s="116">
        <f aca="true" t="shared" si="16" ref="C53:H53">AVERAGE(D53:I53)</f>
        <v>238.78126277077618</v>
      </c>
      <c r="D53" s="116">
        <f t="shared" si="16"/>
        <v>238.70179666066534</v>
      </c>
      <c r="E53" s="116">
        <f t="shared" si="16"/>
        <v>238.751539994856</v>
      </c>
      <c r="F53" s="116">
        <f t="shared" si="16"/>
        <v>238.91560570987656</v>
      </c>
      <c r="G53" s="116">
        <f t="shared" si="16"/>
        <v>238.52766203703706</v>
      </c>
      <c r="H53" s="116">
        <f t="shared" si="16"/>
        <v>238.1951388888889</v>
      </c>
      <c r="I53" s="116">
        <f>AVERAGE('2002'!D53:I53)</f>
        <v>239.59583333333333</v>
      </c>
      <c r="J53" s="116">
        <f>AVERAGE('2002'!E53:J53)</f>
        <v>238.22500000000002</v>
      </c>
      <c r="K53" s="116">
        <f>AVERAGE('2002'!F53:K53)</f>
        <v>239.05000000000004</v>
      </c>
      <c r="L53" s="116">
        <f>AVERAGE('2002'!G53:L53)</f>
        <v>239.9</v>
      </c>
      <c r="M53" s="116">
        <f>AVERAGE('2002'!H53:M53)</f>
        <v>236.20000000000002</v>
      </c>
      <c r="N53" s="116">
        <f>AVERAGE('2002'!I53:N53)</f>
        <v>236.20000000000002</v>
      </c>
      <c r="O53" s="43">
        <f>MAX(C53:N53)</f>
        <v>239.9</v>
      </c>
      <c r="P53" s="4">
        <v>126.6927488</v>
      </c>
      <c r="Q53" s="3">
        <f t="shared" si="14"/>
        <v>10.557729066666667</v>
      </c>
    </row>
    <row r="54" spans="1:17" ht="13.5">
      <c r="A54" s="80" t="s">
        <v>109</v>
      </c>
      <c r="B54" s="81" t="s">
        <v>105</v>
      </c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3">
        <f>MIN(C54:N54)</f>
        <v>0</v>
      </c>
      <c r="P54" s="4">
        <v>126.23472713142857</v>
      </c>
      <c r="Q54" s="3">
        <f t="shared" si="14"/>
        <v>10.519560594285714</v>
      </c>
    </row>
    <row r="55" spans="1:15" ht="13.5">
      <c r="A55" s="80" t="s">
        <v>110</v>
      </c>
      <c r="B55" s="81" t="s">
        <v>103</v>
      </c>
      <c r="C55" s="142">
        <f aca="true" t="shared" si="17" ref="C55:M55">C40/C49</f>
        <v>3.24422595513591</v>
      </c>
      <c r="D55" s="142">
        <f t="shared" si="17"/>
        <v>3.2443359440779562</v>
      </c>
      <c r="E55" s="142">
        <f t="shared" si="17"/>
        <v>3.2439319887271716</v>
      </c>
      <c r="F55" s="142">
        <f t="shared" si="17"/>
        <v>3.2430136255164217</v>
      </c>
      <c r="G55" s="142">
        <f t="shared" si="17"/>
        <v>3.2407429053812273</v>
      </c>
      <c r="H55" s="142">
        <f t="shared" si="17"/>
        <v>3.239197372581719</v>
      </c>
      <c r="I55" s="142">
        <f t="shared" si="17"/>
        <v>3.2539425090872958</v>
      </c>
      <c r="J55" s="142">
        <f t="shared" si="17"/>
        <v>3.244997038741805</v>
      </c>
      <c r="K55" s="142">
        <f t="shared" si="17"/>
        <v>3.241467257523118</v>
      </c>
      <c r="L55" s="142">
        <f t="shared" si="17"/>
        <v>3.2374320040018625</v>
      </c>
      <c r="M55" s="142">
        <f t="shared" si="17"/>
        <v>3.22704844059493</v>
      </c>
      <c r="N55" s="142">
        <f>N40/N49</f>
        <v>3.230057963014077</v>
      </c>
      <c r="O55" s="43">
        <f>SUM(C55:N55)</f>
        <v>38.89039300438349</v>
      </c>
    </row>
    <row r="56" spans="1:15" ht="13.5">
      <c r="A56" s="46"/>
      <c r="B56" s="47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3"/>
    </row>
    <row r="57" spans="1:15" ht="13.5">
      <c r="A57" s="33" t="s">
        <v>87</v>
      </c>
      <c r="B57" s="34" t="s">
        <v>99</v>
      </c>
      <c r="C57" s="35" t="s">
        <v>0</v>
      </c>
      <c r="D57" s="35" t="s">
        <v>1</v>
      </c>
      <c r="E57" s="35" t="s">
        <v>2</v>
      </c>
      <c r="F57" s="35" t="s">
        <v>3</v>
      </c>
      <c r="G57" s="35" t="s">
        <v>4</v>
      </c>
      <c r="H57" s="35" t="s">
        <v>5</v>
      </c>
      <c r="I57" s="36" t="s">
        <v>6</v>
      </c>
      <c r="J57" s="36" t="s">
        <v>7</v>
      </c>
      <c r="K57" s="36" t="s">
        <v>8</v>
      </c>
      <c r="L57" s="36" t="s">
        <v>9</v>
      </c>
      <c r="M57" s="36" t="s">
        <v>10</v>
      </c>
      <c r="N57" s="35" t="s">
        <v>11</v>
      </c>
      <c r="O57" s="36" t="s">
        <v>12</v>
      </c>
    </row>
    <row r="58" spans="1:15" ht="13.5">
      <c r="A58" s="79" t="s">
        <v>13</v>
      </c>
      <c r="B58" s="37" t="s">
        <v>100</v>
      </c>
      <c r="C58" s="116">
        <v>71957.0693033357</v>
      </c>
      <c r="D58" s="116">
        <v>72047.39576737143</v>
      </c>
      <c r="E58" s="116">
        <v>72747.73768954033</v>
      </c>
      <c r="F58" s="116">
        <v>72889.42784406619</v>
      </c>
      <c r="G58" s="116">
        <v>74044.79617446079</v>
      </c>
      <c r="H58" s="116">
        <v>65642.76940185584</v>
      </c>
      <c r="I58" s="116">
        <v>71491.78131287907</v>
      </c>
      <c r="J58" s="116">
        <v>74835.5769331762</v>
      </c>
      <c r="K58" s="116">
        <v>72679.6810156215</v>
      </c>
      <c r="L58" s="116">
        <v>77650.13114472273</v>
      </c>
      <c r="M58" s="116">
        <v>73881.25892574716</v>
      </c>
      <c r="N58" s="116">
        <v>82132.37448722299</v>
      </c>
      <c r="O58" s="41">
        <f>SUM(C58:N58)</f>
        <v>881999.9999999998</v>
      </c>
    </row>
    <row r="59" spans="1:15" ht="13.5">
      <c r="A59" s="79" t="s">
        <v>106</v>
      </c>
      <c r="B59" s="37" t="s">
        <v>100</v>
      </c>
      <c r="C59" s="116">
        <f>C58-C60</f>
        <v>2773.855279266907</v>
      </c>
      <c r="D59" s="116">
        <f aca="true" t="shared" si="18" ref="D59:N59">D58-D60</f>
        <v>2777.3372518034303</v>
      </c>
      <c r="E59" s="116">
        <f t="shared" si="18"/>
        <v>2804.334559460738</v>
      </c>
      <c r="F59" s="116">
        <f t="shared" si="18"/>
        <v>2809.7965382066322</v>
      </c>
      <c r="G59" s="116">
        <f t="shared" si="18"/>
        <v>2854.3345464077865</v>
      </c>
      <c r="H59" s="116">
        <f t="shared" si="18"/>
        <v>2530.4468930420626</v>
      </c>
      <c r="I59" s="116">
        <f t="shared" si="18"/>
        <v>2755.919007525954</v>
      </c>
      <c r="J59" s="116">
        <f t="shared" si="18"/>
        <v>2884.8181584217527</v>
      </c>
      <c r="K59" s="116">
        <f t="shared" si="18"/>
        <v>2801.7110595591075</v>
      </c>
      <c r="L59" s="116">
        <f t="shared" si="18"/>
        <v>2993.3157130618783</v>
      </c>
      <c r="M59" s="116">
        <f t="shared" si="18"/>
        <v>2848.0303894278914</v>
      </c>
      <c r="N59" s="116">
        <f t="shared" si="18"/>
        <v>3166.100603815852</v>
      </c>
      <c r="O59" s="41">
        <f>SUM(C59:N59)</f>
        <v>33999.99999999999</v>
      </c>
    </row>
    <row r="60" spans="1:15" ht="13.5">
      <c r="A60" s="79" t="s">
        <v>14</v>
      </c>
      <c r="B60" s="37" t="s">
        <v>100</v>
      </c>
      <c r="C60" s="116">
        <v>69183.21402406879</v>
      </c>
      <c r="D60" s="116">
        <v>69270.058515568</v>
      </c>
      <c r="E60" s="116">
        <v>69943.40313007959</v>
      </c>
      <c r="F60" s="116">
        <v>70079.63130585956</v>
      </c>
      <c r="G60" s="116">
        <v>71190.461628053</v>
      </c>
      <c r="H60" s="116">
        <v>63112.32250881378</v>
      </c>
      <c r="I60" s="116">
        <v>68735.86230535312</v>
      </c>
      <c r="J60" s="116">
        <v>71950.75877475445</v>
      </c>
      <c r="K60" s="116">
        <v>69877.9699560624</v>
      </c>
      <c r="L60" s="116">
        <v>74656.81543166086</v>
      </c>
      <c r="M60" s="116">
        <v>71033.22853631926</v>
      </c>
      <c r="N60" s="116">
        <v>78966.27388340714</v>
      </c>
      <c r="O60" s="41">
        <f>SUM(C60:N60)</f>
        <v>847999.9999999998</v>
      </c>
    </row>
    <row r="61" spans="1:15" ht="13.5">
      <c r="A61" s="79" t="s">
        <v>107</v>
      </c>
      <c r="B61" s="37" t="s">
        <v>100</v>
      </c>
      <c r="C61" s="116">
        <f>C60*'2002'!C56</f>
        <v>50352.96230956904</v>
      </c>
      <c r="D61" s="116">
        <f>D60*'2002'!D56</f>
        <v>51259.84330152032</v>
      </c>
      <c r="E61" s="116">
        <f>E60*'2002'!E56</f>
        <v>52457.55234755969</v>
      </c>
      <c r="F61" s="116">
        <f>F60*'2002'!F56</f>
        <v>54662.112418570454</v>
      </c>
      <c r="G61" s="116">
        <f>G60*'2002'!G56</f>
        <v>51277.118077785904</v>
      </c>
      <c r="H61" s="116">
        <f>H60*'2002'!H56</f>
        <v>52476.24891508176</v>
      </c>
      <c r="I61" s="116">
        <f>I60*'2002'!I56</f>
        <v>57008.47184467962</v>
      </c>
      <c r="J61" s="116">
        <f>J60*'2002'!J56</f>
        <v>63080.673767714405</v>
      </c>
      <c r="K61" s="116">
        <f>K60*'2002'!K56</f>
        <v>62639.43650771716</v>
      </c>
      <c r="L61" s="116">
        <f>L60*'2002'!L56</f>
        <v>55609.99539465838</v>
      </c>
      <c r="M61" s="116">
        <f>M60*'2002'!M56</f>
        <v>63619.182387128145</v>
      </c>
      <c r="N61" s="116">
        <f>N60*'2002'!N56</f>
        <v>78064.43873883583</v>
      </c>
      <c r="O61" s="41">
        <f aca="true" t="shared" si="19" ref="O61:O73">SUM(C61:N61)</f>
        <v>692508.0360108208</v>
      </c>
    </row>
    <row r="62" spans="1:15" s="90" customFormat="1" ht="13.5">
      <c r="A62" s="79" t="s">
        <v>124</v>
      </c>
      <c r="B62" s="37" t="s">
        <v>100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41">
        <f t="shared" si="19"/>
        <v>0</v>
      </c>
    </row>
    <row r="63" spans="1:19" s="90" customFormat="1" ht="13.5">
      <c r="A63" s="79" t="s">
        <v>125</v>
      </c>
      <c r="B63" s="37" t="s">
        <v>100</v>
      </c>
      <c r="C63" s="129">
        <f>C60-C61</f>
        <v>18830.251714499747</v>
      </c>
      <c r="D63" s="129">
        <f aca="true" t="shared" si="20" ref="D63:N63">D60-D61</f>
        <v>18010.215214047683</v>
      </c>
      <c r="E63" s="129">
        <f t="shared" si="20"/>
        <v>17485.850782519898</v>
      </c>
      <c r="F63" s="129">
        <f t="shared" si="20"/>
        <v>15417.518887289101</v>
      </c>
      <c r="G63" s="129">
        <f t="shared" si="20"/>
        <v>19913.343550267098</v>
      </c>
      <c r="H63" s="129">
        <f t="shared" si="20"/>
        <v>10636.07359373202</v>
      </c>
      <c r="I63" s="129">
        <f t="shared" si="20"/>
        <v>11727.390460673501</v>
      </c>
      <c r="J63" s="129">
        <f t="shared" si="20"/>
        <v>8870.085007040041</v>
      </c>
      <c r="K63" s="129">
        <f t="shared" si="20"/>
        <v>7238.533448345239</v>
      </c>
      <c r="L63" s="129">
        <f t="shared" si="20"/>
        <v>19046.82003700248</v>
      </c>
      <c r="M63" s="129">
        <f t="shared" si="20"/>
        <v>7414.046149191119</v>
      </c>
      <c r="N63" s="129">
        <f t="shared" si="20"/>
        <v>901.8351445713051</v>
      </c>
      <c r="O63" s="41">
        <f t="shared" si="19"/>
        <v>155491.96398917923</v>
      </c>
      <c r="P63" s="132">
        <v>70.8</v>
      </c>
      <c r="Q63" s="132">
        <v>6</v>
      </c>
      <c r="R63" s="90">
        <f>P63/12</f>
        <v>5.8999999999999995</v>
      </c>
      <c r="S63" s="90">
        <f>Q63/12</f>
        <v>0.5</v>
      </c>
    </row>
    <row r="64" spans="1:17" s="90" customFormat="1" ht="13.5">
      <c r="A64" s="79" t="s">
        <v>126</v>
      </c>
      <c r="B64" s="37" t="s">
        <v>100</v>
      </c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41">
        <f t="shared" si="19"/>
        <v>0</v>
      </c>
      <c r="P64" s="132">
        <v>67.76</v>
      </c>
      <c r="Q64" s="132">
        <v>6.2</v>
      </c>
    </row>
    <row r="65" spans="1:17" s="3" customFormat="1" ht="13.5">
      <c r="A65" s="79" t="s">
        <v>97</v>
      </c>
      <c r="B65" s="37" t="s">
        <v>105</v>
      </c>
      <c r="C65" s="42">
        <v>187</v>
      </c>
      <c r="D65" s="42">
        <v>187</v>
      </c>
      <c r="E65" s="42">
        <v>187</v>
      </c>
      <c r="F65" s="42">
        <v>187</v>
      </c>
      <c r="G65" s="42">
        <v>187</v>
      </c>
      <c r="H65" s="42">
        <v>187</v>
      </c>
      <c r="I65" s="42">
        <v>187</v>
      </c>
      <c r="J65" s="42">
        <v>187</v>
      </c>
      <c r="K65" s="42">
        <v>187</v>
      </c>
      <c r="L65" s="42">
        <v>187</v>
      </c>
      <c r="M65" s="42">
        <v>187</v>
      </c>
      <c r="N65" s="42">
        <v>187</v>
      </c>
      <c r="O65" s="41">
        <f>AVERAGE(C65:N65)</f>
        <v>187</v>
      </c>
      <c r="P65" s="133">
        <v>64.112</v>
      </c>
      <c r="Q65" s="133">
        <v>6.44</v>
      </c>
    </row>
    <row r="66" spans="1:17" s="3" customFormat="1" ht="13.5">
      <c r="A66" s="79" t="s">
        <v>98</v>
      </c>
      <c r="B66" s="37" t="s">
        <v>105</v>
      </c>
      <c r="C66" s="42">
        <v>159</v>
      </c>
      <c r="D66" s="42">
        <v>159</v>
      </c>
      <c r="E66" s="42">
        <v>159</v>
      </c>
      <c r="F66" s="42">
        <v>159</v>
      </c>
      <c r="G66" s="42">
        <v>159</v>
      </c>
      <c r="H66" s="42">
        <v>159</v>
      </c>
      <c r="I66" s="42">
        <v>159</v>
      </c>
      <c r="J66" s="42">
        <v>159</v>
      </c>
      <c r="K66" s="42">
        <v>159</v>
      </c>
      <c r="L66" s="42">
        <v>159</v>
      </c>
      <c r="M66" s="42">
        <v>159</v>
      </c>
      <c r="N66" s="42">
        <v>159</v>
      </c>
      <c r="O66" s="41">
        <f>AVERAGE(C66:N66)</f>
        <v>159</v>
      </c>
      <c r="P66" s="133">
        <v>59.73440000000001</v>
      </c>
      <c r="Q66" s="133">
        <v>6.728</v>
      </c>
    </row>
    <row r="67" spans="1:17" ht="13.5">
      <c r="A67" s="79" t="s">
        <v>15</v>
      </c>
      <c r="B67" s="37" t="s">
        <v>101</v>
      </c>
      <c r="C67" s="116">
        <f aca="true" t="shared" si="21" ref="C67:H67">AVERAGE(D67:I67)</f>
        <v>22332.540859736622</v>
      </c>
      <c r="D67" s="116">
        <f t="shared" si="21"/>
        <v>22406.593148345677</v>
      </c>
      <c r="E67" s="116">
        <f t="shared" si="21"/>
        <v>22371.140184296295</v>
      </c>
      <c r="F67" s="116">
        <f t="shared" si="21"/>
        <v>22343.599015111107</v>
      </c>
      <c r="G67" s="116">
        <f t="shared" si="21"/>
        <v>22290.936298666664</v>
      </c>
      <c r="H67" s="116">
        <f t="shared" si="21"/>
        <v>22291.488255999997</v>
      </c>
      <c r="I67" s="116">
        <f>AVERAGE('2002'!D67:I67)</f>
        <v>22291.488255999997</v>
      </c>
      <c r="J67" s="116">
        <f>AVERAGE('2002'!E67:J67)</f>
        <v>22850.906879999995</v>
      </c>
      <c r="K67" s="116">
        <f>AVERAGE('2002'!F67:K67)</f>
        <v>22158.4224</v>
      </c>
      <c r="L67" s="116">
        <f>AVERAGE('2002'!G67:L67)</f>
        <v>22178.352</v>
      </c>
      <c r="M67" s="116">
        <f>AVERAGE('2002'!H67:M67)</f>
        <v>21974.960000000003</v>
      </c>
      <c r="N67" s="116">
        <f>AVERAGE('2002'!I67:N67)</f>
        <v>22294.8</v>
      </c>
      <c r="O67" s="41">
        <f t="shared" si="19"/>
        <v>267785.22729815636</v>
      </c>
      <c r="P67" s="4">
        <v>54.481280000000005</v>
      </c>
      <c r="Q67" s="4">
        <v>7.073600000000001</v>
      </c>
    </row>
    <row r="68" spans="1:17" ht="13.5">
      <c r="A68" s="79" t="s">
        <v>84</v>
      </c>
      <c r="B68" s="37" t="s">
        <v>101</v>
      </c>
      <c r="C68" s="116">
        <v>147.40191122644683</v>
      </c>
      <c r="D68" s="116">
        <v>147.49652026023782</v>
      </c>
      <c r="E68" s="116">
        <v>140.60039397189288</v>
      </c>
      <c r="F68" s="116">
        <v>153.1153713130844</v>
      </c>
      <c r="G68" s="116">
        <v>143.59726326208116</v>
      </c>
      <c r="H68" s="116">
        <v>152.72867262663323</v>
      </c>
      <c r="I68" s="116">
        <v>144.7784909247358</v>
      </c>
      <c r="J68" s="116">
        <v>114.0407080723643</v>
      </c>
      <c r="K68" s="116">
        <v>228.74280718870347</v>
      </c>
      <c r="L68" s="116">
        <v>97.56165257204417</v>
      </c>
      <c r="M68" s="116">
        <v>198.1709819639279</v>
      </c>
      <c r="N68" s="116">
        <v>108.23624340838704</v>
      </c>
      <c r="O68" s="41">
        <f t="shared" si="19"/>
        <v>1776.471016790539</v>
      </c>
      <c r="P68" s="4">
        <v>63.377536000000006</v>
      </c>
      <c r="Q68" s="4">
        <v>6.48832</v>
      </c>
    </row>
    <row r="69" spans="1:17" ht="13.5">
      <c r="A69" s="79" t="s">
        <v>83</v>
      </c>
      <c r="B69" s="37" t="s">
        <v>102</v>
      </c>
      <c r="C69" s="116">
        <f aca="true" t="shared" si="22" ref="C69:H69">AVERAGE(D69:I69)</f>
        <v>1045.0081197444372</v>
      </c>
      <c r="D69" s="116">
        <f t="shared" si="22"/>
        <v>1045.008275319062</v>
      </c>
      <c r="E69" s="116">
        <f t="shared" si="22"/>
        <v>1045.0080256053723</v>
      </c>
      <c r="F69" s="116">
        <f t="shared" si="22"/>
        <v>1045.0073833113147</v>
      </c>
      <c r="G69" s="116">
        <f t="shared" si="22"/>
        <v>1045.006988346125</v>
      </c>
      <c r="H69" s="116">
        <f t="shared" si="22"/>
        <v>1045.0083425570458</v>
      </c>
      <c r="I69" s="116">
        <f>AVERAGE('2002'!D69:I69)</f>
        <v>1045.0097033277034</v>
      </c>
      <c r="J69" s="116">
        <f>AVERAGE('2002'!E69:J69)</f>
        <v>1045.0092087668118</v>
      </c>
      <c r="K69" s="116">
        <f>AVERAGE('2002'!F69:K69)</f>
        <v>1045.0065273232333</v>
      </c>
      <c r="L69" s="116">
        <f>AVERAGE('2002'!G69:L69)</f>
        <v>1045.0035295469693</v>
      </c>
      <c r="M69" s="116">
        <f>AVERAGE('2002'!H69:M69)</f>
        <v>1045.0046185549872</v>
      </c>
      <c r="N69" s="116">
        <f>AVERAGE('2002'!I69:N69)</f>
        <v>1045.0164678225703</v>
      </c>
      <c r="O69" s="41">
        <f>MAX(C69:N69)</f>
        <v>1045.0164678225703</v>
      </c>
      <c r="P69" s="4">
        <v>61.8930432</v>
      </c>
      <c r="Q69" s="4">
        <v>6.585984000000001</v>
      </c>
    </row>
    <row r="70" spans="1:17" ht="13.5">
      <c r="A70" s="79" t="s">
        <v>16</v>
      </c>
      <c r="B70" s="37" t="s">
        <v>104</v>
      </c>
      <c r="C70" s="38"/>
      <c r="D70" s="38"/>
      <c r="E70" s="38"/>
      <c r="F70" s="38"/>
      <c r="G70" s="38"/>
      <c r="H70" s="38"/>
      <c r="I70" s="38"/>
      <c r="J70" s="38"/>
      <c r="K70" s="38"/>
      <c r="L70" s="44"/>
      <c r="M70" s="38"/>
      <c r="N70" s="38"/>
      <c r="O70" s="41">
        <f t="shared" si="19"/>
        <v>0</v>
      </c>
      <c r="P70" s="4">
        <v>60.719651840000004</v>
      </c>
      <c r="Q70" s="4">
        <v>6.663180800000001</v>
      </c>
    </row>
    <row r="71" spans="1:17" ht="13.5">
      <c r="A71" s="79" t="s">
        <v>108</v>
      </c>
      <c r="B71" s="37" t="s">
        <v>105</v>
      </c>
      <c r="C71" s="116">
        <f aca="true" t="shared" si="23" ref="C71:H71">AVERAGE(D71:I71)</f>
        <v>224.2302840784583</v>
      </c>
      <c r="D71" s="116">
        <f t="shared" si="23"/>
        <v>224.2110501904128</v>
      </c>
      <c r="E71" s="116">
        <f t="shared" si="23"/>
        <v>223.9068977381669</v>
      </c>
      <c r="F71" s="116">
        <f t="shared" si="23"/>
        <v>223.70574700308484</v>
      </c>
      <c r="G71" s="116">
        <f t="shared" si="23"/>
        <v>223.53845774867588</v>
      </c>
      <c r="H71" s="116">
        <f t="shared" si="23"/>
        <v>223.24129711791264</v>
      </c>
      <c r="I71" s="116">
        <f>AVERAGE('2002'!D71:I71)</f>
        <v>226.7782546724966</v>
      </c>
      <c r="J71" s="116">
        <f>AVERAGE('2002'!E71:J71)</f>
        <v>224.09564686213994</v>
      </c>
      <c r="K71" s="116">
        <f>AVERAGE('2002'!F71:K71)</f>
        <v>222.08198302469137</v>
      </c>
      <c r="L71" s="116">
        <f>AVERAGE('2002'!G71:L71)</f>
        <v>222.4988425925926</v>
      </c>
      <c r="M71" s="116">
        <f>AVERAGE('2002'!H71:M71)</f>
        <v>222.53472222222226</v>
      </c>
      <c r="N71" s="116">
        <f>AVERAGE('2002'!I71:N71)</f>
        <v>221.45833333333334</v>
      </c>
      <c r="O71" s="41">
        <f>MAX(C71:N71)</f>
        <v>226.7782546724966</v>
      </c>
      <c r="P71" s="4">
        <v>60.04118220800001</v>
      </c>
      <c r="Q71" s="4">
        <v>6.707816960000001</v>
      </c>
    </row>
    <row r="72" spans="1:17" ht="13.5">
      <c r="A72" s="79" t="s">
        <v>109</v>
      </c>
      <c r="B72" s="37" t="s">
        <v>105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41">
        <f>MIN(C72:N72)</f>
        <v>0</v>
      </c>
      <c r="P72" s="4">
        <v>60.1025386496</v>
      </c>
      <c r="Q72" s="4">
        <v>6.703780352000001</v>
      </c>
    </row>
    <row r="73" spans="1:15" ht="13.5">
      <c r="A73" s="79" t="s">
        <v>110</v>
      </c>
      <c r="B73" s="37" t="s">
        <v>103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41">
        <f t="shared" si="19"/>
        <v>0</v>
      </c>
    </row>
    <row r="74" spans="1:15" ht="13.5">
      <c r="A74" s="49"/>
      <c r="B74" s="50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2"/>
    </row>
    <row r="75" spans="1:15" ht="13.5">
      <c r="A75" s="45" t="s">
        <v>90</v>
      </c>
      <c r="B75" s="25" t="s">
        <v>99</v>
      </c>
      <c r="C75" s="26" t="s">
        <v>0</v>
      </c>
      <c r="D75" s="26" t="s">
        <v>1</v>
      </c>
      <c r="E75" s="26" t="s">
        <v>2</v>
      </c>
      <c r="F75" s="26" t="s">
        <v>3</v>
      </c>
      <c r="G75" s="26" t="s">
        <v>4</v>
      </c>
      <c r="H75" s="26" t="s">
        <v>5</v>
      </c>
      <c r="I75" s="27" t="s">
        <v>6</v>
      </c>
      <c r="J75" s="27" t="s">
        <v>7</v>
      </c>
      <c r="K75" s="27" t="s">
        <v>8</v>
      </c>
      <c r="L75" s="27" t="s">
        <v>9</v>
      </c>
      <c r="M75" s="27" t="s">
        <v>10</v>
      </c>
      <c r="N75" s="26" t="s">
        <v>11</v>
      </c>
      <c r="O75" s="27" t="s">
        <v>12</v>
      </c>
    </row>
    <row r="76" spans="1:15" ht="13.5">
      <c r="A76" s="80" t="s">
        <v>13</v>
      </c>
      <c r="B76" s="81" t="s">
        <v>100</v>
      </c>
      <c r="C76" s="48">
        <f>SUM(C4,C22,C40,C58)</f>
        <v>3552672.5148135405</v>
      </c>
      <c r="D76" s="48">
        <f aca="true" t="shared" si="24" ref="D76:N76">SUM(D4,D22,D40,D58)</f>
        <v>3282019.2656283183</v>
      </c>
      <c r="E76" s="48">
        <f t="shared" si="24"/>
        <v>3403191.281022084</v>
      </c>
      <c r="F76" s="48">
        <f t="shared" si="24"/>
        <v>3253935.696059419</v>
      </c>
      <c r="G76" s="48">
        <f t="shared" si="24"/>
        <v>3368937.5718607213</v>
      </c>
      <c r="H76" s="48">
        <f t="shared" si="24"/>
        <v>3121744.944102831</v>
      </c>
      <c r="I76" s="48">
        <f t="shared" si="24"/>
        <v>3133810.8225780297</v>
      </c>
      <c r="J76" s="48">
        <f t="shared" si="24"/>
        <v>3203819.9928985746</v>
      </c>
      <c r="K76" s="48">
        <f t="shared" si="24"/>
        <v>3081023.265177746</v>
      </c>
      <c r="L76" s="48">
        <f t="shared" si="24"/>
        <v>3226208.74865693</v>
      </c>
      <c r="M76" s="48">
        <f t="shared" si="24"/>
        <v>3305603.0794374547</v>
      </c>
      <c r="N76" s="48">
        <f t="shared" si="24"/>
        <v>3474704.943276483</v>
      </c>
      <c r="O76" s="71">
        <f>SUM(C76:N76)</f>
        <v>39407672.12551212</v>
      </c>
    </row>
    <row r="77" spans="1:15" ht="13.5">
      <c r="A77" s="80" t="s">
        <v>106</v>
      </c>
      <c r="B77" s="81" t="s">
        <v>100</v>
      </c>
      <c r="C77" s="48">
        <f>C76-C78</f>
        <v>59571.918887045234</v>
      </c>
      <c r="D77" s="48">
        <f aca="true" t="shared" si="25" ref="D77:N77">D76-D78</f>
        <v>55283.19467591029</v>
      </c>
      <c r="E77" s="48">
        <f t="shared" si="25"/>
        <v>59398.27318227524</v>
      </c>
      <c r="F77" s="48">
        <f t="shared" si="25"/>
        <v>57655.82084293524</v>
      </c>
      <c r="G77" s="48">
        <f t="shared" si="25"/>
        <v>59705.18897600379</v>
      </c>
      <c r="H77" s="48">
        <f t="shared" si="25"/>
        <v>61925.30404076306</v>
      </c>
      <c r="I77" s="48">
        <f t="shared" si="25"/>
        <v>56483.11471283017</v>
      </c>
      <c r="J77" s="48">
        <f t="shared" si="25"/>
        <v>64133.899251292925</v>
      </c>
      <c r="K77" s="48">
        <f t="shared" si="25"/>
        <v>62936.39815208875</v>
      </c>
      <c r="L77" s="48">
        <f t="shared" si="25"/>
        <v>59566.84577609366</v>
      </c>
      <c r="M77" s="48">
        <f t="shared" si="25"/>
        <v>65945.25531900954</v>
      </c>
      <c r="N77" s="48">
        <f t="shared" si="25"/>
        <v>65424.17444839189</v>
      </c>
      <c r="O77" s="71">
        <f aca="true" t="shared" si="26" ref="O77:O88">SUM(C77:N77)</f>
        <v>728029.3882646398</v>
      </c>
    </row>
    <row r="78" spans="1:15" ht="13.5">
      <c r="A78" s="80" t="s">
        <v>14</v>
      </c>
      <c r="B78" s="81" t="s">
        <v>100</v>
      </c>
      <c r="C78" s="48">
        <f>SUM(C6,C24,C42,C60)</f>
        <v>3493100.5959264953</v>
      </c>
      <c r="D78" s="48">
        <f aca="true" t="shared" si="27" ref="D78:N78">SUM(D6,D24,D42,D60)</f>
        <v>3226736.070952408</v>
      </c>
      <c r="E78" s="48">
        <f t="shared" si="27"/>
        <v>3343793.0078398087</v>
      </c>
      <c r="F78" s="48">
        <f t="shared" si="27"/>
        <v>3196279.8752164836</v>
      </c>
      <c r="G78" s="48">
        <f t="shared" si="27"/>
        <v>3309232.3828847175</v>
      </c>
      <c r="H78" s="48">
        <f t="shared" si="27"/>
        <v>3059819.640062068</v>
      </c>
      <c r="I78" s="48">
        <f t="shared" si="27"/>
        <v>3077327.7078651995</v>
      </c>
      <c r="J78" s="48">
        <f t="shared" si="27"/>
        <v>3139686.0936472816</v>
      </c>
      <c r="K78" s="48">
        <f t="shared" si="27"/>
        <v>3018086.867025657</v>
      </c>
      <c r="L78" s="48">
        <f t="shared" si="27"/>
        <v>3166641.9028808363</v>
      </c>
      <c r="M78" s="48">
        <f t="shared" si="27"/>
        <v>3239657.824118445</v>
      </c>
      <c r="N78" s="48">
        <f t="shared" si="27"/>
        <v>3409280.768828091</v>
      </c>
      <c r="O78" s="71">
        <f t="shared" si="26"/>
        <v>38679642.7372475</v>
      </c>
    </row>
    <row r="79" spans="1:15" ht="13.5">
      <c r="A79" s="80" t="s">
        <v>107</v>
      </c>
      <c r="B79" s="81" t="s">
        <v>100</v>
      </c>
      <c r="C79" s="48">
        <f>SUM(C7,C25,C43,C61)</f>
        <v>2348784.0880585928</v>
      </c>
      <c r="D79" s="48">
        <f aca="true" t="shared" si="28" ref="D79:N79">SUM(D7,D25,D43,D61)</f>
        <v>2416750.5532628973</v>
      </c>
      <c r="E79" s="48">
        <f t="shared" si="28"/>
        <v>2437371.224829987</v>
      </c>
      <c r="F79" s="48">
        <f t="shared" si="28"/>
        <v>2446349.5682652746</v>
      </c>
      <c r="G79" s="48">
        <f t="shared" si="28"/>
        <v>2349716.501656154</v>
      </c>
      <c r="H79" s="48">
        <f t="shared" si="28"/>
        <v>1831519.3250151037</v>
      </c>
      <c r="I79" s="48">
        <f t="shared" si="28"/>
        <v>2381436.6339963186</v>
      </c>
      <c r="J79" s="48">
        <f t="shared" si="28"/>
        <v>2284711.6270814724</v>
      </c>
      <c r="K79" s="48">
        <f t="shared" si="28"/>
        <v>2912005.9999561305</v>
      </c>
      <c r="L79" s="48">
        <f t="shared" si="28"/>
        <v>2302553.102306423</v>
      </c>
      <c r="M79" s="48">
        <f t="shared" si="28"/>
        <v>2589434.3032519543</v>
      </c>
      <c r="N79" s="48">
        <f t="shared" si="28"/>
        <v>2938674.9565839935</v>
      </c>
      <c r="O79" s="71">
        <f t="shared" si="26"/>
        <v>29239307.884264298</v>
      </c>
    </row>
    <row r="80" spans="1:15" s="3" customFormat="1" ht="13.5">
      <c r="A80" s="80" t="s">
        <v>124</v>
      </c>
      <c r="B80" s="81" t="s">
        <v>100</v>
      </c>
      <c r="C80" s="120">
        <f aca="true" t="shared" si="29" ref="C80:N85">SUM(C8,C26,C44,C62)</f>
        <v>0</v>
      </c>
      <c r="D80" s="120">
        <f t="shared" si="29"/>
        <v>0</v>
      </c>
      <c r="E80" s="120">
        <f t="shared" si="29"/>
        <v>0</v>
      </c>
      <c r="F80" s="120">
        <f t="shared" si="29"/>
        <v>0</v>
      </c>
      <c r="G80" s="120">
        <f t="shared" si="29"/>
        <v>0</v>
      </c>
      <c r="H80" s="120">
        <f t="shared" si="29"/>
        <v>0</v>
      </c>
      <c r="I80" s="120">
        <f t="shared" si="29"/>
        <v>0</v>
      </c>
      <c r="J80" s="120">
        <f t="shared" si="29"/>
        <v>0</v>
      </c>
      <c r="K80" s="120">
        <f t="shared" si="29"/>
        <v>0</v>
      </c>
      <c r="L80" s="120">
        <f t="shared" si="29"/>
        <v>0</v>
      </c>
      <c r="M80" s="120">
        <f t="shared" si="29"/>
        <v>0</v>
      </c>
      <c r="N80" s="120">
        <f t="shared" si="29"/>
        <v>0</v>
      </c>
      <c r="O80" s="71">
        <f t="shared" si="26"/>
        <v>0</v>
      </c>
    </row>
    <row r="81" spans="1:15" s="3" customFormat="1" ht="13.5">
      <c r="A81" s="80" t="s">
        <v>125</v>
      </c>
      <c r="B81" s="81" t="s">
        <v>100</v>
      </c>
      <c r="C81" s="120">
        <f>C78-C79</f>
        <v>1144316.5078679025</v>
      </c>
      <c r="D81" s="120">
        <f aca="true" t="shared" si="30" ref="D81:N81">D78-D79</f>
        <v>809985.5176895107</v>
      </c>
      <c r="E81" s="120">
        <f t="shared" si="30"/>
        <v>906421.7830098215</v>
      </c>
      <c r="F81" s="120">
        <f t="shared" si="30"/>
        <v>749930.306951209</v>
      </c>
      <c r="G81" s="120">
        <f t="shared" si="30"/>
        <v>959515.8812285634</v>
      </c>
      <c r="H81" s="120">
        <f t="shared" si="30"/>
        <v>1228300.3150469644</v>
      </c>
      <c r="I81" s="120">
        <f t="shared" si="30"/>
        <v>695891.073868881</v>
      </c>
      <c r="J81" s="120">
        <f t="shared" si="30"/>
        <v>854974.4665658092</v>
      </c>
      <c r="K81" s="120">
        <f t="shared" si="30"/>
        <v>106080.86706952658</v>
      </c>
      <c r="L81" s="120">
        <f t="shared" si="30"/>
        <v>864088.8005744135</v>
      </c>
      <c r="M81" s="120">
        <f t="shared" si="30"/>
        <v>650223.5208664909</v>
      </c>
      <c r="N81" s="120">
        <f t="shared" si="30"/>
        <v>470605.8122440977</v>
      </c>
      <c r="O81" s="71">
        <f t="shared" si="26"/>
        <v>9440334.852983192</v>
      </c>
    </row>
    <row r="82" spans="1:15" s="3" customFormat="1" ht="13.5">
      <c r="A82" s="80" t="s">
        <v>126</v>
      </c>
      <c r="B82" s="81" t="s">
        <v>100</v>
      </c>
      <c r="C82" s="120">
        <f t="shared" si="29"/>
        <v>0</v>
      </c>
      <c r="D82" s="120">
        <f t="shared" si="29"/>
        <v>0</v>
      </c>
      <c r="E82" s="120">
        <f t="shared" si="29"/>
        <v>0</v>
      </c>
      <c r="F82" s="120">
        <f t="shared" si="29"/>
        <v>0</v>
      </c>
      <c r="G82" s="120">
        <f t="shared" si="29"/>
        <v>0</v>
      </c>
      <c r="H82" s="120">
        <f t="shared" si="29"/>
        <v>0</v>
      </c>
      <c r="I82" s="120">
        <f t="shared" si="29"/>
        <v>0</v>
      </c>
      <c r="J82" s="120">
        <f t="shared" si="29"/>
        <v>0</v>
      </c>
      <c r="K82" s="120">
        <f t="shared" si="29"/>
        <v>0</v>
      </c>
      <c r="L82" s="120">
        <f t="shared" si="29"/>
        <v>0</v>
      </c>
      <c r="M82" s="120">
        <f t="shared" si="29"/>
        <v>0</v>
      </c>
      <c r="N82" s="120">
        <f t="shared" si="29"/>
        <v>0</v>
      </c>
      <c r="O82" s="71">
        <f t="shared" si="26"/>
        <v>0</v>
      </c>
    </row>
    <row r="83" spans="1:15" s="3" customFormat="1" ht="13.5">
      <c r="A83" s="80" t="s">
        <v>97</v>
      </c>
      <c r="B83" s="81" t="s">
        <v>105</v>
      </c>
      <c r="C83" s="48">
        <f t="shared" si="29"/>
        <v>10117</v>
      </c>
      <c r="D83" s="48">
        <f t="shared" si="29"/>
        <v>10117</v>
      </c>
      <c r="E83" s="48">
        <f t="shared" si="29"/>
        <v>10117</v>
      </c>
      <c r="F83" s="48">
        <f t="shared" si="29"/>
        <v>10117</v>
      </c>
      <c r="G83" s="48">
        <f t="shared" si="29"/>
        <v>10117</v>
      </c>
      <c r="H83" s="48">
        <f t="shared" si="29"/>
        <v>10117</v>
      </c>
      <c r="I83" s="48">
        <f t="shared" si="29"/>
        <v>10117</v>
      </c>
      <c r="J83" s="48">
        <f t="shared" si="29"/>
        <v>10117</v>
      </c>
      <c r="K83" s="48">
        <f t="shared" si="29"/>
        <v>10117</v>
      </c>
      <c r="L83" s="48">
        <f t="shared" si="29"/>
        <v>10117</v>
      </c>
      <c r="M83" s="48">
        <f t="shared" si="29"/>
        <v>10117</v>
      </c>
      <c r="N83" s="48">
        <f t="shared" si="29"/>
        <v>10117</v>
      </c>
      <c r="O83" s="71">
        <f>MAX(C83:N83)</f>
        <v>10117</v>
      </c>
    </row>
    <row r="84" spans="1:15" s="3" customFormat="1" ht="13.5">
      <c r="A84" s="80" t="s">
        <v>98</v>
      </c>
      <c r="B84" s="81" t="s">
        <v>105</v>
      </c>
      <c r="C84" s="48">
        <f t="shared" si="29"/>
        <v>9612.5</v>
      </c>
      <c r="D84" s="48">
        <f t="shared" si="29"/>
        <v>9612.5</v>
      </c>
      <c r="E84" s="48">
        <f t="shared" si="29"/>
        <v>9612.5</v>
      </c>
      <c r="F84" s="48">
        <f t="shared" si="29"/>
        <v>9612.5</v>
      </c>
      <c r="G84" s="48">
        <f t="shared" si="29"/>
        <v>9612.5</v>
      </c>
      <c r="H84" s="48">
        <f t="shared" si="29"/>
        <v>9612.5</v>
      </c>
      <c r="I84" s="48">
        <f t="shared" si="29"/>
        <v>9612.5</v>
      </c>
      <c r="J84" s="48">
        <f t="shared" si="29"/>
        <v>9612.5</v>
      </c>
      <c r="K84" s="48">
        <f t="shared" si="29"/>
        <v>9612.5</v>
      </c>
      <c r="L84" s="48">
        <f t="shared" si="29"/>
        <v>9612.5</v>
      </c>
      <c r="M84" s="48">
        <f t="shared" si="29"/>
        <v>9612.5</v>
      </c>
      <c r="N84" s="48">
        <f t="shared" si="29"/>
        <v>9612.5</v>
      </c>
      <c r="O84" s="71">
        <f>MAX(C84:N84)</f>
        <v>9612.5</v>
      </c>
    </row>
    <row r="85" spans="1:15" ht="13.5">
      <c r="A85" s="80" t="s">
        <v>15</v>
      </c>
      <c r="B85" s="81" t="s">
        <v>101</v>
      </c>
      <c r="C85" s="48">
        <f t="shared" si="29"/>
        <v>911504.4300872585</v>
      </c>
      <c r="D85" s="48">
        <f t="shared" si="29"/>
        <v>848555.9410473044</v>
      </c>
      <c r="E85" s="48">
        <f t="shared" si="29"/>
        <v>879503.9626769812</v>
      </c>
      <c r="F85" s="48">
        <f t="shared" si="29"/>
        <v>845500.6368231734</v>
      </c>
      <c r="G85" s="48">
        <f t="shared" si="29"/>
        <v>872351.3031624582</v>
      </c>
      <c r="H85" s="48">
        <f t="shared" si="29"/>
        <v>807888.5017570626</v>
      </c>
      <c r="I85" s="48">
        <f t="shared" si="29"/>
        <v>810893.4449178561</v>
      </c>
      <c r="J85" s="48">
        <f t="shared" si="29"/>
        <v>822748.4839848679</v>
      </c>
      <c r="K85" s="48">
        <f t="shared" si="29"/>
        <v>796930.771739187</v>
      </c>
      <c r="L85" s="48">
        <f t="shared" si="29"/>
        <v>814813.3121713151</v>
      </c>
      <c r="M85" s="48">
        <f t="shared" si="29"/>
        <v>864481.2836946064</v>
      </c>
      <c r="N85" s="48">
        <f t="shared" si="29"/>
        <v>888918.8197822648</v>
      </c>
      <c r="O85" s="71">
        <f t="shared" si="26"/>
        <v>10164090.891844336</v>
      </c>
    </row>
    <row r="86" spans="1:15" ht="13.5">
      <c r="A86" s="80" t="s">
        <v>84</v>
      </c>
      <c r="B86" s="81" t="s">
        <v>101</v>
      </c>
      <c r="C86" s="48">
        <f aca="true" t="shared" si="31" ref="C86:N86">SUM(C14,C32,C50,C68)</f>
        <v>3656.466089021572</v>
      </c>
      <c r="D86" s="48">
        <f t="shared" si="31"/>
        <v>1420.0641390866447</v>
      </c>
      <c r="E86" s="48">
        <f t="shared" si="31"/>
        <v>2996.349598445277</v>
      </c>
      <c r="F86" s="48">
        <f t="shared" si="31"/>
        <v>2156.1479125638366</v>
      </c>
      <c r="G86" s="48">
        <f t="shared" si="31"/>
        <v>2956.174855149828</v>
      </c>
      <c r="H86" s="48">
        <f t="shared" si="31"/>
        <v>1548.4769329231938</v>
      </c>
      <c r="I86" s="48">
        <f t="shared" si="31"/>
        <v>4446.9523805444915</v>
      </c>
      <c r="J86" s="48">
        <f t="shared" si="31"/>
        <v>2146.576824618325</v>
      </c>
      <c r="K86" s="48">
        <f t="shared" si="31"/>
        <v>2207.979553396384</v>
      </c>
      <c r="L86" s="48">
        <f t="shared" si="31"/>
        <v>2153.7726258999724</v>
      </c>
      <c r="M86" s="48">
        <f t="shared" si="31"/>
        <v>3136.07656516296</v>
      </c>
      <c r="N86" s="48">
        <f t="shared" si="31"/>
        <v>2418.865793530561</v>
      </c>
      <c r="O86" s="71">
        <f t="shared" si="26"/>
        <v>31243.903270343042</v>
      </c>
    </row>
    <row r="87" spans="1:16" ht="13.5">
      <c r="A87" s="80" t="s">
        <v>83</v>
      </c>
      <c r="B87" s="81" t="s">
        <v>102</v>
      </c>
      <c r="C87" s="48">
        <f>SUM(C15,C33,C51,C69)</f>
        <v>19586.64150007024</v>
      </c>
      <c r="D87" s="48">
        <f aca="true" t="shared" si="32" ref="D87:O87">SUM(D15,D33,D51,D69)</f>
        <v>19582.036903773376</v>
      </c>
      <c r="E87" s="48">
        <f t="shared" si="32"/>
        <v>19585.185289375928</v>
      </c>
      <c r="F87" s="48">
        <f t="shared" si="32"/>
        <v>19590.5162561826</v>
      </c>
      <c r="G87" s="48">
        <f t="shared" si="32"/>
        <v>19593.471823204985</v>
      </c>
      <c r="H87" s="48">
        <f t="shared" si="32"/>
        <v>19594.232908250207</v>
      </c>
      <c r="I87" s="48">
        <f t="shared" si="32"/>
        <v>19574.405819634332</v>
      </c>
      <c r="J87" s="48">
        <f t="shared" si="32"/>
        <v>19554.40932599223</v>
      </c>
      <c r="K87" s="48">
        <f t="shared" si="32"/>
        <v>19604.075602991205</v>
      </c>
      <c r="L87" s="48">
        <f t="shared" si="32"/>
        <v>19622.502057022626</v>
      </c>
      <c r="M87" s="48">
        <f t="shared" si="32"/>
        <v>19611.20522533928</v>
      </c>
      <c r="N87" s="48">
        <f t="shared" si="32"/>
        <v>19598.79941852159</v>
      </c>
      <c r="O87" s="48">
        <f t="shared" si="32"/>
        <v>19622.519020724398</v>
      </c>
      <c r="P87" s="71"/>
    </row>
    <row r="88" spans="1:15" ht="13.5">
      <c r="A88" s="80" t="s">
        <v>16</v>
      </c>
      <c r="B88" s="81" t="s">
        <v>104</v>
      </c>
      <c r="C88" s="48">
        <f aca="true" t="shared" si="33" ref="C88:N88">SUM(C16,C34,C52,C70)</f>
        <v>2663</v>
      </c>
      <c r="D88" s="48">
        <f t="shared" si="33"/>
        <v>2431</v>
      </c>
      <c r="E88" s="48">
        <f t="shared" si="33"/>
        <v>2132</v>
      </c>
      <c r="F88" s="48">
        <f t="shared" si="33"/>
        <v>2024</v>
      </c>
      <c r="G88" s="48">
        <f t="shared" si="33"/>
        <v>2261</v>
      </c>
      <c r="H88" s="48">
        <f t="shared" si="33"/>
        <v>2491</v>
      </c>
      <c r="I88" s="48">
        <f t="shared" si="33"/>
        <v>2403</v>
      </c>
      <c r="J88" s="48">
        <f t="shared" si="33"/>
        <v>2217</v>
      </c>
      <c r="K88" s="48">
        <f t="shared" si="33"/>
        <v>2216</v>
      </c>
      <c r="L88" s="48">
        <f t="shared" si="33"/>
        <v>2516</v>
      </c>
      <c r="M88" s="48">
        <f t="shared" si="33"/>
        <v>2168</v>
      </c>
      <c r="N88" s="48">
        <f t="shared" si="33"/>
        <v>2074</v>
      </c>
      <c r="O88" s="71">
        <f t="shared" si="26"/>
        <v>27596</v>
      </c>
    </row>
    <row r="89" spans="1:15" ht="13.5">
      <c r="A89" s="80" t="s">
        <v>108</v>
      </c>
      <c r="B89" s="81" t="s">
        <v>105</v>
      </c>
      <c r="C89" s="48">
        <f aca="true" t="shared" si="34" ref="C89:N89">SUM(C17,C35,C53,C71)</f>
        <v>7199.9214932327495</v>
      </c>
      <c r="D89" s="48">
        <f t="shared" si="34"/>
        <v>7324.801120371028</v>
      </c>
      <c r="E89" s="48">
        <f t="shared" si="34"/>
        <v>7004.558437062671</v>
      </c>
      <c r="F89" s="48">
        <f t="shared" si="34"/>
        <v>7154.48617682166</v>
      </c>
      <c r="G89" s="48">
        <f t="shared" si="34"/>
        <v>7279.026159319709</v>
      </c>
      <c r="H89" s="48">
        <f t="shared" si="34"/>
        <v>7030.4888567124635</v>
      </c>
      <c r="I89" s="48">
        <f t="shared" si="34"/>
        <v>7030.168209108963</v>
      </c>
      <c r="J89" s="48">
        <f t="shared" si="34"/>
        <v>7037.078883200705</v>
      </c>
      <c r="K89" s="48">
        <f t="shared" si="34"/>
        <v>7020.102337212527</v>
      </c>
      <c r="L89" s="48">
        <f t="shared" si="34"/>
        <v>7070.052615375591</v>
      </c>
      <c r="M89" s="48">
        <f t="shared" si="34"/>
        <v>7366.266054308009</v>
      </c>
      <c r="N89" s="48">
        <f t="shared" si="34"/>
        <v>7373.265041068981</v>
      </c>
      <c r="O89" s="71">
        <f>MAX(C89:N89)</f>
        <v>7373.265041068981</v>
      </c>
    </row>
    <row r="90" spans="1:15" ht="13.5">
      <c r="A90" s="80" t="s">
        <v>109</v>
      </c>
      <c r="B90" s="81" t="s">
        <v>105</v>
      </c>
      <c r="C90" s="48">
        <f aca="true" t="shared" si="35" ref="C90:N90">SUM(C18,C36,C54,C72)</f>
        <v>2938</v>
      </c>
      <c r="D90" s="48">
        <f t="shared" si="35"/>
        <v>2146</v>
      </c>
      <c r="E90" s="48">
        <f t="shared" si="35"/>
        <v>2219</v>
      </c>
      <c r="F90" s="48">
        <f t="shared" si="35"/>
        <v>2240</v>
      </c>
      <c r="G90" s="48">
        <f t="shared" si="35"/>
        <v>2585</v>
      </c>
      <c r="H90" s="48">
        <f t="shared" si="35"/>
        <v>1900</v>
      </c>
      <c r="I90" s="48">
        <f t="shared" si="35"/>
        <v>2373</v>
      </c>
      <c r="J90" s="48">
        <f t="shared" si="35"/>
        <v>2355</v>
      </c>
      <c r="K90" s="48">
        <f t="shared" si="35"/>
        <v>1339</v>
      </c>
      <c r="L90" s="48">
        <f t="shared" si="35"/>
        <v>2442</v>
      </c>
      <c r="M90" s="48">
        <f t="shared" si="35"/>
        <v>2478</v>
      </c>
      <c r="N90" s="48">
        <f t="shared" si="35"/>
        <v>1529</v>
      </c>
      <c r="O90" s="71">
        <f>MIN(C90:N90)</f>
        <v>1339</v>
      </c>
    </row>
    <row r="91" spans="1:15" ht="13.5">
      <c r="A91" s="80" t="s">
        <v>110</v>
      </c>
      <c r="B91" s="81" t="s">
        <v>103</v>
      </c>
      <c r="C91" s="142">
        <f>C76/C85</f>
        <v>3.8975921537467926</v>
      </c>
      <c r="D91" s="142">
        <f aca="true" t="shared" si="36" ref="D91:O91">D76/D85</f>
        <v>3.8677700630763194</v>
      </c>
      <c r="E91" s="142">
        <f t="shared" si="36"/>
        <v>3.8694439427693483</v>
      </c>
      <c r="F91" s="142">
        <f t="shared" si="36"/>
        <v>3.848531336753968</v>
      </c>
      <c r="G91" s="142">
        <f t="shared" si="36"/>
        <v>3.8619046703405027</v>
      </c>
      <c r="H91" s="142">
        <f t="shared" si="36"/>
        <v>3.8640789382611618</v>
      </c>
      <c r="I91" s="142">
        <f t="shared" si="36"/>
        <v>3.864639481572682</v>
      </c>
      <c r="J91" s="142">
        <f t="shared" si="36"/>
        <v>3.8940454528476525</v>
      </c>
      <c r="K91" s="142">
        <f t="shared" si="36"/>
        <v>3.8661115550273646</v>
      </c>
      <c r="L91" s="142">
        <f t="shared" si="36"/>
        <v>3.959445311539801</v>
      </c>
      <c r="M91" s="142">
        <f t="shared" si="36"/>
        <v>3.823799475808222</v>
      </c>
      <c r="N91" s="142">
        <f t="shared" si="36"/>
        <v>3.908911439323099</v>
      </c>
      <c r="O91" s="142">
        <f t="shared" si="36"/>
        <v>3.8771467654950653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1"/>
  <sheetViews>
    <sheetView zoomScalePageLayoutView="0" workbookViewId="0" topLeftCell="A10">
      <selection activeCell="P87" sqref="P87"/>
    </sheetView>
  </sheetViews>
  <sheetFormatPr defaultColWidth="9.140625" defaultRowHeight="12.75"/>
  <cols>
    <col min="1" max="1" width="31.8515625" style="2" customWidth="1"/>
    <col min="2" max="2" width="9.00390625" style="2" customWidth="1"/>
    <col min="3" max="8" width="10.00390625" style="4" bestFit="1" customWidth="1"/>
    <col min="9" max="10" width="10.00390625" style="5" bestFit="1" customWidth="1"/>
    <col min="11" max="11" width="11.00390625" style="5" bestFit="1" customWidth="1"/>
    <col min="12" max="12" width="10.00390625" style="5" bestFit="1" customWidth="1"/>
    <col min="13" max="13" width="10.7109375" style="5" bestFit="1" customWidth="1"/>
    <col min="14" max="14" width="10.28125" style="4" bestFit="1" customWidth="1"/>
    <col min="15" max="15" width="11.57421875" style="5" bestFit="1" customWidth="1"/>
    <col min="16" max="16384" width="9.140625" style="2" customWidth="1"/>
  </cols>
  <sheetData>
    <row r="1" spans="1:2" ht="13.5">
      <c r="A1" s="23" t="s">
        <v>79</v>
      </c>
      <c r="B1" s="10"/>
    </row>
    <row r="2" spans="1:15" ht="13.5">
      <c r="A2" s="6"/>
      <c r="B2" s="6"/>
      <c r="C2" s="154">
        <f aca="true" t="shared" si="0" ref="C2:M2">C7/C6</f>
        <v>0.6669506867281811</v>
      </c>
      <c r="D2" s="154">
        <f t="shared" si="0"/>
        <v>0.7354130681378741</v>
      </c>
      <c r="E2" s="154">
        <f t="shared" si="0"/>
        <v>0.7353256295379363</v>
      </c>
      <c r="F2" s="154">
        <f t="shared" si="0"/>
        <v>0.7457993893107554</v>
      </c>
      <c r="G2" s="154">
        <f t="shared" si="0"/>
        <v>0.7104134570599405</v>
      </c>
      <c r="H2" s="154">
        <f t="shared" si="0"/>
        <v>0.5908518413627175</v>
      </c>
      <c r="I2" s="154">
        <f t="shared" si="0"/>
        <v>0.7666475475564665</v>
      </c>
      <c r="J2" s="154">
        <f t="shared" si="0"/>
        <v>0.7172514683544953</v>
      </c>
      <c r="K2" s="154">
        <f t="shared" si="0"/>
        <v>0.982994579069256</v>
      </c>
      <c r="L2" s="154">
        <f t="shared" si="0"/>
        <v>0.7227926604461753</v>
      </c>
      <c r="M2" s="154">
        <f t="shared" si="0"/>
        <v>0.79</v>
      </c>
      <c r="N2" s="154">
        <f>N7/N6</f>
        <v>0.8482061076529078</v>
      </c>
      <c r="O2" s="7"/>
    </row>
    <row r="3" spans="1:15" ht="13.5">
      <c r="A3" s="45" t="s">
        <v>80</v>
      </c>
      <c r="B3" s="54" t="s">
        <v>99</v>
      </c>
      <c r="C3" s="55" t="s">
        <v>0</v>
      </c>
      <c r="D3" s="55" t="s">
        <v>1</v>
      </c>
      <c r="E3" s="55" t="s">
        <v>2</v>
      </c>
      <c r="F3" s="55" t="s">
        <v>3</v>
      </c>
      <c r="G3" s="55" t="s">
        <v>4</v>
      </c>
      <c r="H3" s="55" t="s">
        <v>5</v>
      </c>
      <c r="I3" s="56" t="s">
        <v>6</v>
      </c>
      <c r="J3" s="56" t="s">
        <v>7</v>
      </c>
      <c r="K3" s="56" t="s">
        <v>8</v>
      </c>
      <c r="L3" s="56" t="s">
        <v>9</v>
      </c>
      <c r="M3" s="56" t="s">
        <v>10</v>
      </c>
      <c r="N3" s="55" t="s">
        <v>11</v>
      </c>
      <c r="O3" s="56" t="s">
        <v>12</v>
      </c>
    </row>
    <row r="4" spans="1:15" s="3" customFormat="1" ht="13.5">
      <c r="A4" s="80" t="s">
        <v>13</v>
      </c>
      <c r="B4" s="81" t="s">
        <v>100</v>
      </c>
      <c r="C4" s="42">
        <v>3187298</v>
      </c>
      <c r="D4" s="42">
        <v>2868815</v>
      </c>
      <c r="E4" s="42">
        <v>3305008</v>
      </c>
      <c r="F4" s="42">
        <v>3112118</v>
      </c>
      <c r="G4" s="42">
        <v>3189747</v>
      </c>
      <c r="H4" s="42">
        <v>3019432</v>
      </c>
      <c r="I4" s="42">
        <v>3092351</v>
      </c>
      <c r="J4" s="42">
        <v>2961189</v>
      </c>
      <c r="K4" s="42">
        <v>2912427</v>
      </c>
      <c r="L4" s="42">
        <v>3062551</v>
      </c>
      <c r="M4" s="42">
        <v>3057091</v>
      </c>
      <c r="N4" s="42">
        <v>3319135</v>
      </c>
      <c r="O4" s="84">
        <f>SUM(C4:N4)</f>
        <v>37087162</v>
      </c>
    </row>
    <row r="5" spans="1:15" s="3" customFormat="1" ht="13.5">
      <c r="A5" s="80" t="s">
        <v>106</v>
      </c>
      <c r="B5" s="81" t="s">
        <v>100</v>
      </c>
      <c r="C5" s="42">
        <f>C4-C6</f>
        <v>40662</v>
      </c>
      <c r="D5" s="42">
        <f aca="true" t="shared" si="1" ref="D5:N5">D4-D6</f>
        <v>38523</v>
      </c>
      <c r="E5" s="42">
        <f t="shared" si="1"/>
        <v>46610</v>
      </c>
      <c r="F5" s="42">
        <f t="shared" si="1"/>
        <v>43734</v>
      </c>
      <c r="G5" s="42">
        <f t="shared" si="1"/>
        <v>40263</v>
      </c>
      <c r="H5" s="42">
        <f t="shared" si="1"/>
        <v>46316</v>
      </c>
      <c r="I5" s="42">
        <f t="shared" si="1"/>
        <v>49587</v>
      </c>
      <c r="J5" s="42">
        <f t="shared" si="1"/>
        <v>49341</v>
      </c>
      <c r="K5" s="42">
        <f t="shared" si="1"/>
        <v>46219</v>
      </c>
      <c r="L5" s="42">
        <f t="shared" si="1"/>
        <v>40119</v>
      </c>
      <c r="M5" s="42">
        <f t="shared" si="1"/>
        <v>40455</v>
      </c>
      <c r="N5" s="42">
        <f t="shared" si="1"/>
        <v>42179</v>
      </c>
      <c r="O5" s="84">
        <f aca="true" t="shared" si="2" ref="O5:O16">SUM(C5:N5)</f>
        <v>524008</v>
      </c>
    </row>
    <row r="6" spans="1:15" s="3" customFormat="1" ht="13.5">
      <c r="A6" s="80" t="s">
        <v>14</v>
      </c>
      <c r="B6" s="81" t="s">
        <v>100</v>
      </c>
      <c r="C6" s="42">
        <v>3146636</v>
      </c>
      <c r="D6" s="42">
        <v>2830292</v>
      </c>
      <c r="E6" s="42">
        <v>3258398</v>
      </c>
      <c r="F6" s="42">
        <v>3068384</v>
      </c>
      <c r="G6" s="42">
        <v>3149484</v>
      </c>
      <c r="H6" s="42">
        <v>2973116</v>
      </c>
      <c r="I6" s="42">
        <v>3042764</v>
      </c>
      <c r="J6" s="42">
        <v>2911848</v>
      </c>
      <c r="K6" s="42">
        <v>2866208</v>
      </c>
      <c r="L6" s="42">
        <v>3022432</v>
      </c>
      <c r="M6" s="42">
        <v>3016636</v>
      </c>
      <c r="N6" s="42">
        <v>3276956</v>
      </c>
      <c r="O6" s="84">
        <f t="shared" si="2"/>
        <v>36563154</v>
      </c>
    </row>
    <row r="7" spans="1:15" s="3" customFormat="1" ht="13.5">
      <c r="A7" s="80" t="s">
        <v>107</v>
      </c>
      <c r="B7" s="81" t="s">
        <v>100</v>
      </c>
      <c r="C7" s="156">
        <v>2098651.041083617</v>
      </c>
      <c r="D7" s="156">
        <v>2081433.72344608</v>
      </c>
      <c r="E7" s="156">
        <v>2395983.5606351527</v>
      </c>
      <c r="F7" s="156">
        <v>2288398.913370893</v>
      </c>
      <c r="G7" s="156">
        <v>2237435.81639497</v>
      </c>
      <c r="H7" s="156">
        <v>1756671.0631849573</v>
      </c>
      <c r="I7" s="156">
        <v>2332727.558393104</v>
      </c>
      <c r="J7" s="156">
        <v>2088527.2536251002</v>
      </c>
      <c r="K7" s="156">
        <v>2817466.926484934</v>
      </c>
      <c r="L7" s="156">
        <v>2184591.6662976546</v>
      </c>
      <c r="M7" s="156">
        <v>2383142.44</v>
      </c>
      <c r="N7" s="156">
        <v>2779534.0937098423</v>
      </c>
      <c r="O7" s="84">
        <f t="shared" si="2"/>
        <v>27444564.05662631</v>
      </c>
    </row>
    <row r="8" spans="1:15" s="3" customFormat="1" ht="13.5">
      <c r="A8" s="80" t="s">
        <v>124</v>
      </c>
      <c r="B8" s="81" t="s">
        <v>100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84">
        <f t="shared" si="2"/>
        <v>0</v>
      </c>
    </row>
    <row r="9" spans="1:15" s="3" customFormat="1" ht="13.5">
      <c r="A9" s="80" t="s">
        <v>125</v>
      </c>
      <c r="B9" s="81" t="s">
        <v>100</v>
      </c>
      <c r="C9" s="156">
        <f>C6-C7</f>
        <v>1047984.9589163829</v>
      </c>
      <c r="D9" s="156">
        <f aca="true" t="shared" si="3" ref="D9:N9">D6-D7</f>
        <v>748858.27655392</v>
      </c>
      <c r="E9" s="156">
        <f t="shared" si="3"/>
        <v>862414.4393648473</v>
      </c>
      <c r="F9" s="156">
        <f t="shared" si="3"/>
        <v>779985.0866291071</v>
      </c>
      <c r="G9" s="156">
        <f t="shared" si="3"/>
        <v>912048.1836050302</v>
      </c>
      <c r="H9" s="156">
        <f t="shared" si="3"/>
        <v>1216444.9368150427</v>
      </c>
      <c r="I9" s="156">
        <f t="shared" si="3"/>
        <v>710036.441606896</v>
      </c>
      <c r="J9" s="156">
        <f t="shared" si="3"/>
        <v>823320.7463748998</v>
      </c>
      <c r="K9" s="156">
        <f t="shared" si="3"/>
        <v>48741.073515065946</v>
      </c>
      <c r="L9" s="156">
        <f t="shared" si="3"/>
        <v>837840.3337023454</v>
      </c>
      <c r="M9" s="156">
        <f t="shared" si="3"/>
        <v>633493.56</v>
      </c>
      <c r="N9" s="156">
        <f t="shared" si="3"/>
        <v>497421.9062901577</v>
      </c>
      <c r="O9" s="119">
        <f>O6-O7</f>
        <v>9118589.943373691</v>
      </c>
    </row>
    <row r="10" spans="1:15" s="3" customFormat="1" ht="13.5">
      <c r="A10" s="80" t="s">
        <v>126</v>
      </c>
      <c r="B10" s="81" t="s">
        <v>100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84">
        <f t="shared" si="2"/>
        <v>0</v>
      </c>
    </row>
    <row r="11" spans="1:16" s="3" customFormat="1" ht="13.5">
      <c r="A11" s="80" t="s">
        <v>97</v>
      </c>
      <c r="B11" s="81" t="s">
        <v>105</v>
      </c>
      <c r="C11" s="160">
        <v>8400</v>
      </c>
      <c r="D11" s="160">
        <v>8400</v>
      </c>
      <c r="E11" s="160">
        <v>8400</v>
      </c>
      <c r="F11" s="160">
        <v>8400</v>
      </c>
      <c r="G11" s="160">
        <v>8400</v>
      </c>
      <c r="H11" s="160">
        <v>8400</v>
      </c>
      <c r="I11" s="160">
        <v>8400</v>
      </c>
      <c r="J11" s="160">
        <v>8400</v>
      </c>
      <c r="K11" s="160">
        <v>8400</v>
      </c>
      <c r="L11" s="160">
        <v>8400</v>
      </c>
      <c r="M11" s="160">
        <v>8400</v>
      </c>
      <c r="N11" s="160">
        <v>8400</v>
      </c>
      <c r="O11" s="84">
        <f>AVERAGE(C11:N11)</f>
        <v>8400</v>
      </c>
      <c r="P11" s="12"/>
    </row>
    <row r="12" spans="1:16" s="3" customFormat="1" ht="13.5">
      <c r="A12" s="80" t="s">
        <v>98</v>
      </c>
      <c r="B12" s="81" t="s">
        <v>105</v>
      </c>
      <c r="C12" s="161">
        <v>8000</v>
      </c>
      <c r="D12" s="161">
        <v>8000</v>
      </c>
      <c r="E12" s="161">
        <v>8000</v>
      </c>
      <c r="F12" s="161">
        <v>8000</v>
      </c>
      <c r="G12" s="161">
        <v>8000</v>
      </c>
      <c r="H12" s="161">
        <v>8000</v>
      </c>
      <c r="I12" s="161">
        <v>8000</v>
      </c>
      <c r="J12" s="161">
        <v>8000</v>
      </c>
      <c r="K12" s="161">
        <v>8000</v>
      </c>
      <c r="L12" s="161">
        <v>8000</v>
      </c>
      <c r="M12" s="161">
        <v>8000</v>
      </c>
      <c r="N12" s="161">
        <v>8000</v>
      </c>
      <c r="O12" s="84">
        <f>AVERAGE(C12:N12)</f>
        <v>8000</v>
      </c>
      <c r="P12" s="12"/>
    </row>
    <row r="13" spans="1:15" s="3" customFormat="1" ht="13.5">
      <c r="A13" s="80" t="s">
        <v>15</v>
      </c>
      <c r="B13" s="81" t="s">
        <v>101</v>
      </c>
      <c r="C13" s="42">
        <v>808242.75</v>
      </c>
      <c r="D13" s="82">
        <v>732051.64</v>
      </c>
      <c r="E13" s="82">
        <v>847933.91</v>
      </c>
      <c r="F13" s="82">
        <v>789239.89</v>
      </c>
      <c r="G13" s="82">
        <v>800182.61</v>
      </c>
      <c r="H13" s="82">
        <v>750981.84</v>
      </c>
      <c r="I13" s="82">
        <v>776992</v>
      </c>
      <c r="J13" s="82">
        <v>748186</v>
      </c>
      <c r="K13" s="82">
        <v>738446</v>
      </c>
      <c r="L13" s="82">
        <v>765720</v>
      </c>
      <c r="M13" s="82">
        <v>763972</v>
      </c>
      <c r="N13" s="82">
        <v>838567</v>
      </c>
      <c r="O13" s="84">
        <f t="shared" si="2"/>
        <v>9360515.64</v>
      </c>
    </row>
    <row r="14" spans="1:15" s="3" customFormat="1" ht="13.5">
      <c r="A14" s="80" t="s">
        <v>84</v>
      </c>
      <c r="B14" s="81" t="s">
        <v>101</v>
      </c>
      <c r="C14" s="42">
        <v>2468</v>
      </c>
      <c r="D14" s="82">
        <v>2578</v>
      </c>
      <c r="E14" s="82">
        <v>2020</v>
      </c>
      <c r="F14" s="82">
        <v>2761</v>
      </c>
      <c r="G14" s="82">
        <v>2227</v>
      </c>
      <c r="H14" s="82">
        <v>1880</v>
      </c>
      <c r="I14" s="82">
        <v>2719</v>
      </c>
      <c r="J14" s="82">
        <v>2503</v>
      </c>
      <c r="K14" s="82">
        <v>2886</v>
      </c>
      <c r="L14" s="82">
        <v>2636</v>
      </c>
      <c r="M14" s="82">
        <v>1260</v>
      </c>
      <c r="N14" s="82">
        <v>2592</v>
      </c>
      <c r="O14" s="84">
        <f t="shared" si="2"/>
        <v>28530</v>
      </c>
    </row>
    <row r="15" spans="1:15" s="3" customFormat="1" ht="13.5">
      <c r="A15" s="80" t="s">
        <v>83</v>
      </c>
      <c r="B15" s="81" t="s">
        <v>102</v>
      </c>
      <c r="C15" s="156">
        <f aca="true" t="shared" si="4" ref="C15:H15">AVERAGE(D15:I15)</f>
        <v>14352.308302612028</v>
      </c>
      <c r="D15" s="156">
        <f t="shared" si="4"/>
        <v>14332.311878429355</v>
      </c>
      <c r="E15" s="156">
        <f t="shared" si="4"/>
        <v>14381.981610082306</v>
      </c>
      <c r="F15" s="156">
        <f t="shared" si="4"/>
        <v>14400.412808641975</v>
      </c>
      <c r="G15" s="156">
        <f t="shared" si="4"/>
        <v>14389.115740740743</v>
      </c>
      <c r="H15" s="156">
        <f t="shared" si="4"/>
        <v>14376.694444444445</v>
      </c>
      <c r="I15" s="156">
        <f>AVERAGE('2003'!D15:I15)</f>
        <v>14233.333333333334</v>
      </c>
      <c r="J15" s="156">
        <f>AVERAGE('2003'!E15:J15)</f>
        <v>14212.333333333334</v>
      </c>
      <c r="K15" s="156">
        <f>AVERAGE('2003'!F15:K15)</f>
        <v>14680</v>
      </c>
      <c r="L15" s="156">
        <f>AVERAGE('2003'!G15:L15)</f>
        <v>14511</v>
      </c>
      <c r="M15" s="156">
        <f>AVERAGE('2003'!H15:M15)</f>
        <v>14321.333333333334</v>
      </c>
      <c r="N15" s="156">
        <f>AVERAGE('2003'!I15:N15)</f>
        <v>14302.166666666666</v>
      </c>
      <c r="O15" s="84">
        <f>MAX(C15:N15)</f>
        <v>14680</v>
      </c>
    </row>
    <row r="16" spans="1:15" s="3" customFormat="1" ht="13.5">
      <c r="A16" s="80" t="s">
        <v>16</v>
      </c>
      <c r="B16" s="81" t="s">
        <v>104</v>
      </c>
      <c r="C16" s="42">
        <v>1277</v>
      </c>
      <c r="D16" s="82">
        <v>1904</v>
      </c>
      <c r="E16" s="82">
        <v>2108</v>
      </c>
      <c r="F16" s="82">
        <v>2032</v>
      </c>
      <c r="G16" s="82">
        <v>2011</v>
      </c>
      <c r="H16" s="82">
        <v>1961</v>
      </c>
      <c r="I16" s="82">
        <v>1972</v>
      </c>
      <c r="J16" s="82">
        <v>2311</v>
      </c>
      <c r="K16" s="82">
        <v>1957</v>
      </c>
      <c r="L16" s="82">
        <v>2141</v>
      </c>
      <c r="M16" s="82">
        <v>2012</v>
      </c>
      <c r="N16" s="82">
        <v>2046</v>
      </c>
      <c r="O16" s="84">
        <f t="shared" si="2"/>
        <v>23732</v>
      </c>
    </row>
    <row r="17" spans="1:15" s="3" customFormat="1" ht="13.5">
      <c r="A17" s="80" t="s">
        <v>108</v>
      </c>
      <c r="B17" s="81" t="s">
        <v>105</v>
      </c>
      <c r="C17" s="82">
        <v>6078</v>
      </c>
      <c r="D17" s="82">
        <v>6244</v>
      </c>
      <c r="E17" s="82">
        <v>6477</v>
      </c>
      <c r="F17" s="82">
        <v>6473</v>
      </c>
      <c r="G17" s="82">
        <v>6434</v>
      </c>
      <c r="H17" s="82">
        <v>6409</v>
      </c>
      <c r="I17" s="82">
        <v>6462</v>
      </c>
      <c r="J17" s="82">
        <v>6188</v>
      </c>
      <c r="K17" s="82">
        <v>6356</v>
      </c>
      <c r="L17" s="82">
        <v>6662</v>
      </c>
      <c r="M17" s="82">
        <v>6470</v>
      </c>
      <c r="N17" s="82">
        <v>6791</v>
      </c>
      <c r="O17" s="84">
        <f>MAX(C17:N17)</f>
        <v>6791</v>
      </c>
    </row>
    <row r="18" spans="1:15" s="3" customFormat="1" ht="13.5">
      <c r="A18" s="80" t="s">
        <v>109</v>
      </c>
      <c r="B18" s="81" t="s">
        <v>105</v>
      </c>
      <c r="C18" s="82">
        <v>3043</v>
      </c>
      <c r="D18" s="82">
        <v>1913</v>
      </c>
      <c r="E18" s="82">
        <v>3090</v>
      </c>
      <c r="F18" s="82">
        <v>2018</v>
      </c>
      <c r="G18" s="82">
        <v>2655</v>
      </c>
      <c r="H18" s="82">
        <v>2995</v>
      </c>
      <c r="I18" s="82">
        <v>2750</v>
      </c>
      <c r="J18" s="82">
        <v>2766</v>
      </c>
      <c r="K18" s="82">
        <v>2769</v>
      </c>
      <c r="L18" s="82">
        <v>2701</v>
      </c>
      <c r="M18" s="82">
        <v>2854</v>
      </c>
      <c r="N18" s="82">
        <v>3112</v>
      </c>
      <c r="O18" s="84">
        <f>MIN(C18:N18)</f>
        <v>1913</v>
      </c>
    </row>
    <row r="19" spans="1:15" ht="13.5">
      <c r="A19" s="80" t="s">
        <v>110</v>
      </c>
      <c r="B19" s="81" t="s">
        <v>103</v>
      </c>
      <c r="C19" s="142">
        <f>C4/C13</f>
        <v>3.9434909870827792</v>
      </c>
      <c r="D19" s="142">
        <f aca="true" t="shared" si="5" ref="D19:O19">D4/D13</f>
        <v>3.9188697125246517</v>
      </c>
      <c r="E19" s="142">
        <f t="shared" si="5"/>
        <v>3.897718868207547</v>
      </c>
      <c r="F19" s="142">
        <f t="shared" si="5"/>
        <v>3.943183865174377</v>
      </c>
      <c r="G19" s="142">
        <f t="shared" si="5"/>
        <v>3.9862738331691565</v>
      </c>
      <c r="H19" s="142">
        <f t="shared" si="5"/>
        <v>4.020645825470294</v>
      </c>
      <c r="I19" s="142">
        <f t="shared" si="5"/>
        <v>3.979900693958239</v>
      </c>
      <c r="J19" s="142">
        <f t="shared" si="5"/>
        <v>3.957824658574205</v>
      </c>
      <c r="K19" s="142">
        <f t="shared" si="5"/>
        <v>3.9439945507186716</v>
      </c>
      <c r="L19" s="142">
        <f t="shared" si="5"/>
        <v>3.9995703390273207</v>
      </c>
      <c r="M19" s="142">
        <f t="shared" si="5"/>
        <v>4.00157466504008</v>
      </c>
      <c r="N19" s="142">
        <f t="shared" si="5"/>
        <v>3.9581035266114695</v>
      </c>
      <c r="O19" s="142">
        <f t="shared" si="5"/>
        <v>3.962085362211947</v>
      </c>
    </row>
    <row r="20" spans="1:15" ht="13.5">
      <c r="A20" s="46"/>
      <c r="B20" s="46"/>
      <c r="C20" s="30">
        <f>C25/C24</f>
        <v>0.7465349057395917</v>
      </c>
      <c r="D20" s="30">
        <f aca="true" t="shared" si="6" ref="D20:N20">D25/D24</f>
        <v>0.9254857876987314</v>
      </c>
      <c r="E20" s="30">
        <f t="shared" si="6"/>
        <v>0.680826055942242</v>
      </c>
      <c r="F20" s="30">
        <f t="shared" si="6"/>
        <v>0.9737893255221212</v>
      </c>
      <c r="G20" s="30">
        <f t="shared" si="6"/>
        <v>0.7143688950561858</v>
      </c>
      <c r="H20" s="30">
        <f t="shared" si="6"/>
        <v>0.5904510967905781</v>
      </c>
      <c r="I20" s="30">
        <f t="shared" si="6"/>
        <v>0.840087783467447</v>
      </c>
      <c r="J20" s="30">
        <f t="shared" si="6"/>
        <v>0.8217989838494507</v>
      </c>
      <c r="K20" s="30">
        <f t="shared" si="6"/>
        <v>0.9212109298211126</v>
      </c>
      <c r="L20" s="30">
        <f t="shared" si="6"/>
        <v>0.7738039594499149</v>
      </c>
      <c r="M20" s="30">
        <f t="shared" si="6"/>
        <v>0.8800000000000001</v>
      </c>
      <c r="N20" s="30">
        <f t="shared" si="6"/>
        <v>0.9833364142921277</v>
      </c>
      <c r="O20" s="32"/>
    </row>
    <row r="21" spans="1:15" ht="13.5">
      <c r="A21" s="33" t="s">
        <v>89</v>
      </c>
      <c r="B21" s="34" t="s">
        <v>99</v>
      </c>
      <c r="C21" s="35" t="s">
        <v>0</v>
      </c>
      <c r="D21" s="35" t="s">
        <v>1</v>
      </c>
      <c r="E21" s="35" t="s">
        <v>2</v>
      </c>
      <c r="F21" s="35" t="s">
        <v>3</v>
      </c>
      <c r="G21" s="35" t="s">
        <v>4</v>
      </c>
      <c r="H21" s="35" t="s">
        <v>5</v>
      </c>
      <c r="I21" s="36" t="s">
        <v>6</v>
      </c>
      <c r="J21" s="36" t="s">
        <v>7</v>
      </c>
      <c r="K21" s="36" t="s">
        <v>8</v>
      </c>
      <c r="L21" s="36" t="s">
        <v>9</v>
      </c>
      <c r="M21" s="36" t="s">
        <v>10</v>
      </c>
      <c r="N21" s="35" t="s">
        <v>11</v>
      </c>
      <c r="O21" s="36" t="s">
        <v>12</v>
      </c>
    </row>
    <row r="22" spans="1:15" ht="13.5">
      <c r="A22" s="79" t="s">
        <v>13</v>
      </c>
      <c r="B22" s="37" t="s">
        <v>100</v>
      </c>
      <c r="C22" s="156">
        <f aca="true" t="shared" si="7" ref="C22:H22">AVERAGE(D22:I22)</f>
        <v>328206.04809670785</v>
      </c>
      <c r="D22" s="156">
        <f t="shared" si="7"/>
        <v>329056.61265432095</v>
      </c>
      <c r="E22" s="156">
        <f t="shared" si="7"/>
        <v>327629.9537037037</v>
      </c>
      <c r="F22" s="156">
        <f t="shared" si="7"/>
        <v>329061.3888888889</v>
      </c>
      <c r="G22" s="156">
        <f t="shared" si="7"/>
        <v>330428.3333333333</v>
      </c>
      <c r="H22" s="156">
        <f t="shared" si="7"/>
        <v>331980</v>
      </c>
      <c r="I22" s="40">
        <v>321080</v>
      </c>
      <c r="J22" s="156">
        <f>AVERAGE(K22:N22)</f>
        <v>334160</v>
      </c>
      <c r="K22" s="40">
        <v>319070</v>
      </c>
      <c r="L22" s="40">
        <v>337650</v>
      </c>
      <c r="M22" s="40">
        <v>338630</v>
      </c>
      <c r="N22" s="40">
        <v>341290</v>
      </c>
      <c r="O22" s="85">
        <f aca="true" t="shared" si="8" ref="O22:O34">SUM(C22:N22)</f>
        <v>3968242.3366769543</v>
      </c>
    </row>
    <row r="23" spans="1:15" ht="13.5">
      <c r="A23" s="79" t="s">
        <v>106</v>
      </c>
      <c r="B23" s="37" t="s">
        <v>100</v>
      </c>
      <c r="C23" s="156">
        <f>C22-C24</f>
        <v>17381.260035659303</v>
      </c>
      <c r="D23" s="156">
        <f aca="true" t="shared" si="9" ref="D23:N23">D22-D24</f>
        <v>17383.551210345642</v>
      </c>
      <c r="E23" s="156">
        <f t="shared" si="9"/>
        <v>17394.528847064415</v>
      </c>
      <c r="F23" s="156">
        <f t="shared" si="9"/>
        <v>17378.1333806818</v>
      </c>
      <c r="G23" s="156">
        <f t="shared" si="9"/>
        <v>17368.82670454547</v>
      </c>
      <c r="H23" s="156">
        <f t="shared" si="9"/>
        <v>17392.715909090883</v>
      </c>
      <c r="I23" s="156">
        <f t="shared" si="9"/>
        <v>0</v>
      </c>
      <c r="J23" s="156">
        <f t="shared" si="9"/>
        <v>17312.551515151514</v>
      </c>
      <c r="K23" s="156">
        <f t="shared" si="9"/>
        <v>17331.599999999977</v>
      </c>
      <c r="L23" s="156">
        <f t="shared" si="9"/>
        <v>17488.272727272706</v>
      </c>
      <c r="M23" s="156">
        <f t="shared" si="9"/>
        <v>17621.333333333314</v>
      </c>
      <c r="N23" s="156">
        <f t="shared" si="9"/>
        <v>16809</v>
      </c>
      <c r="O23" s="85">
        <f t="shared" si="8"/>
        <v>190861.77366314502</v>
      </c>
    </row>
    <row r="24" spans="1:15" ht="13.5">
      <c r="A24" s="79" t="s">
        <v>14</v>
      </c>
      <c r="B24" s="37" t="s">
        <v>100</v>
      </c>
      <c r="C24" s="156">
        <v>310824.78806104854</v>
      </c>
      <c r="D24" s="156">
        <v>311673.0614439753</v>
      </c>
      <c r="E24" s="156">
        <v>310235.4248566393</v>
      </c>
      <c r="F24" s="156">
        <v>311683.2555082071</v>
      </c>
      <c r="G24" s="156">
        <v>313059.50662878784</v>
      </c>
      <c r="H24" s="156">
        <v>314587.2840909091</v>
      </c>
      <c r="I24" s="40">
        <v>321080</v>
      </c>
      <c r="J24" s="156">
        <v>316847.4484848485</v>
      </c>
      <c r="K24" s="40">
        <v>301738.4</v>
      </c>
      <c r="L24" s="40">
        <v>320161.7272727273</v>
      </c>
      <c r="M24" s="40">
        <v>321008.6666666667</v>
      </c>
      <c r="N24" s="40">
        <v>324481</v>
      </c>
      <c r="O24" s="85">
        <f t="shared" si="8"/>
        <v>3777380.5630138093</v>
      </c>
    </row>
    <row r="25" spans="1:15" ht="13.5">
      <c r="A25" s="79" t="s">
        <v>107</v>
      </c>
      <c r="B25" s="37" t="s">
        <v>100</v>
      </c>
      <c r="C25" s="117">
        <v>232041.55385668343</v>
      </c>
      <c r="D25" s="117">
        <v>288448.9887749526</v>
      </c>
      <c r="E25" s="117">
        <v>211216.3607187115</v>
      </c>
      <c r="F25" s="117">
        <v>303513.82715787593</v>
      </c>
      <c r="G25" s="117">
        <v>223639.97383724185</v>
      </c>
      <c r="H25" s="117">
        <v>185748.40692784646</v>
      </c>
      <c r="I25" s="117">
        <v>269735.38551572786</v>
      </c>
      <c r="J25" s="117">
        <v>260384.91120013967</v>
      </c>
      <c r="K25" s="117">
        <v>277964.71202673484</v>
      </c>
      <c r="L25" s="117">
        <v>247742.4122279602</v>
      </c>
      <c r="M25" s="117">
        <v>282487.6266666667</v>
      </c>
      <c r="N25" s="117">
        <v>319073.9830459239</v>
      </c>
      <c r="O25" s="85">
        <f t="shared" si="8"/>
        <v>3101998.141956465</v>
      </c>
    </row>
    <row r="26" spans="1:15" s="90" customFormat="1" ht="13.5">
      <c r="A26" s="79" t="s">
        <v>124</v>
      </c>
      <c r="B26" s="37" t="s">
        <v>100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85">
        <f t="shared" si="8"/>
        <v>0</v>
      </c>
    </row>
    <row r="27" spans="1:15" s="90" customFormat="1" ht="13.5">
      <c r="A27" s="79" t="s">
        <v>125</v>
      </c>
      <c r="B27" s="37" t="s">
        <v>100</v>
      </c>
      <c r="C27" s="129">
        <f>C24-C25</f>
        <v>78783.23420436512</v>
      </c>
      <c r="D27" s="129">
        <f aca="true" t="shared" si="10" ref="D27:N27">D24-D25</f>
        <v>23224.072669022717</v>
      </c>
      <c r="E27" s="129">
        <f t="shared" si="10"/>
        <v>99019.06413792778</v>
      </c>
      <c r="F27" s="129">
        <f t="shared" si="10"/>
        <v>8169.428350331145</v>
      </c>
      <c r="G27" s="129">
        <f t="shared" si="10"/>
        <v>89419.532791546</v>
      </c>
      <c r="H27" s="129">
        <f t="shared" si="10"/>
        <v>128838.87716306266</v>
      </c>
      <c r="I27" s="129">
        <f t="shared" si="10"/>
        <v>51344.61448427214</v>
      </c>
      <c r="J27" s="129">
        <f t="shared" si="10"/>
        <v>56462.537284708815</v>
      </c>
      <c r="K27" s="129">
        <f t="shared" si="10"/>
        <v>23773.687973265187</v>
      </c>
      <c r="L27" s="129">
        <f t="shared" si="10"/>
        <v>72419.3150447671</v>
      </c>
      <c r="M27" s="129">
        <f t="shared" si="10"/>
        <v>38521.03999999998</v>
      </c>
      <c r="N27" s="129">
        <f t="shared" si="10"/>
        <v>5407.016954076127</v>
      </c>
      <c r="O27" s="85">
        <f t="shared" si="8"/>
        <v>675382.4210573448</v>
      </c>
    </row>
    <row r="28" spans="1:15" s="90" customFormat="1" ht="13.5">
      <c r="A28" s="79" t="s">
        <v>126</v>
      </c>
      <c r="B28" s="37" t="s">
        <v>100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85">
        <f t="shared" si="8"/>
        <v>0</v>
      </c>
    </row>
    <row r="29" spans="1:15" s="3" customFormat="1" ht="13.5">
      <c r="A29" s="79" t="s">
        <v>97</v>
      </c>
      <c r="B29" s="37" t="s">
        <v>105</v>
      </c>
      <c r="C29" s="42">
        <v>1158</v>
      </c>
      <c r="D29" s="42">
        <v>1158</v>
      </c>
      <c r="E29" s="42">
        <v>1158</v>
      </c>
      <c r="F29" s="42">
        <v>1158</v>
      </c>
      <c r="G29" s="42">
        <v>1158</v>
      </c>
      <c r="H29" s="42">
        <v>1158</v>
      </c>
      <c r="I29" s="42">
        <v>1158</v>
      </c>
      <c r="J29" s="42">
        <v>1158</v>
      </c>
      <c r="K29" s="42">
        <v>1158</v>
      </c>
      <c r="L29" s="42">
        <v>1158</v>
      </c>
      <c r="M29" s="42">
        <v>1158</v>
      </c>
      <c r="N29" s="42">
        <v>1158</v>
      </c>
      <c r="O29" s="85">
        <f>AVERAGE(C29:N29)</f>
        <v>1158</v>
      </c>
    </row>
    <row r="30" spans="1:15" s="3" customFormat="1" ht="13.5">
      <c r="A30" s="79" t="s">
        <v>98</v>
      </c>
      <c r="B30" s="37" t="s">
        <v>105</v>
      </c>
      <c r="C30" s="42">
        <v>1100.1</v>
      </c>
      <c r="D30" s="42">
        <v>1100.1</v>
      </c>
      <c r="E30" s="42">
        <v>1100.1</v>
      </c>
      <c r="F30" s="42">
        <v>1100.1</v>
      </c>
      <c r="G30" s="42">
        <v>1100.1</v>
      </c>
      <c r="H30" s="42">
        <v>1100.1</v>
      </c>
      <c r="I30" s="42">
        <v>1100.1</v>
      </c>
      <c r="J30" s="42">
        <v>1100.1</v>
      </c>
      <c r="K30" s="42">
        <v>1100.1</v>
      </c>
      <c r="L30" s="42">
        <v>1100.1</v>
      </c>
      <c r="M30" s="42">
        <v>1100.1</v>
      </c>
      <c r="N30" s="42">
        <v>1100.1</v>
      </c>
      <c r="O30" s="85">
        <f>AVERAGE(C30:N30)</f>
        <v>1100.1000000000001</v>
      </c>
    </row>
    <row r="31" spans="1:15" ht="13.5">
      <c r="A31" s="79" t="s">
        <v>15</v>
      </c>
      <c r="B31" s="37" t="s">
        <v>101</v>
      </c>
      <c r="C31" s="167">
        <f aca="true" t="shared" si="11" ref="C31:L31">C22/C37</f>
        <v>96222.85231711649</v>
      </c>
      <c r="D31" s="167">
        <f t="shared" si="11"/>
        <v>96218.85458096591</v>
      </c>
      <c r="E31" s="167">
        <f t="shared" si="11"/>
        <v>96257.10184659093</v>
      </c>
      <c r="F31" s="167">
        <f t="shared" si="11"/>
        <v>96240.89602272728</v>
      </c>
      <c r="G31" s="167">
        <f t="shared" si="11"/>
        <v>96174.55681818182</v>
      </c>
      <c r="H31" s="167">
        <f t="shared" si="11"/>
        <v>96202.86363636365</v>
      </c>
      <c r="I31" s="167">
        <f t="shared" si="11"/>
        <v>96410.09090909091</v>
      </c>
      <c r="J31" s="167">
        <f t="shared" si="11"/>
        <v>96176.07272727272</v>
      </c>
      <c r="K31" s="167">
        <f t="shared" si="11"/>
        <v>95909.2</v>
      </c>
      <c r="L31" s="167">
        <f t="shared" si="11"/>
        <v>96316.09090909091</v>
      </c>
      <c r="M31" s="167">
        <f>M22/M37</f>
        <v>97239</v>
      </c>
      <c r="N31" s="82">
        <v>95240</v>
      </c>
      <c r="O31" s="85">
        <f t="shared" si="8"/>
        <v>1154607.5797674006</v>
      </c>
    </row>
    <row r="32" spans="1:15" ht="13.5">
      <c r="A32" s="79" t="s">
        <v>84</v>
      </c>
      <c r="B32" s="37" t="s">
        <v>101</v>
      </c>
      <c r="C32" s="157">
        <f aca="true" t="shared" si="12" ref="C32:J32">AVERAGE(D32:F32)</f>
        <v>303.83798224586985</v>
      </c>
      <c r="D32" s="157">
        <f t="shared" si="12"/>
        <v>303.787806736778</v>
      </c>
      <c r="E32" s="157">
        <f t="shared" si="12"/>
        <v>303.98771251610765</v>
      </c>
      <c r="F32" s="157">
        <f t="shared" si="12"/>
        <v>303.73842748472384</v>
      </c>
      <c r="G32" s="157">
        <f t="shared" si="12"/>
        <v>303.6372802095025</v>
      </c>
      <c r="H32" s="157">
        <f t="shared" si="12"/>
        <v>304.58742985409657</v>
      </c>
      <c r="I32" s="157">
        <f t="shared" si="12"/>
        <v>302.9905723905724</v>
      </c>
      <c r="J32" s="157">
        <f t="shared" si="12"/>
        <v>303.3338383838384</v>
      </c>
      <c r="K32" s="157">
        <f>AVERAGE(L32:N32)</f>
        <v>307.4378787878788</v>
      </c>
      <c r="L32" s="157">
        <f>AVERAGE('2003'!A32:L32)</f>
        <v>298.2</v>
      </c>
      <c r="M32" s="157">
        <f>AVERAGE('2003'!B32:M32)</f>
        <v>304.3636363636364</v>
      </c>
      <c r="N32" s="120">
        <f>AVERAGE('2003'!C32:N32)</f>
        <v>319.75</v>
      </c>
      <c r="O32" s="85">
        <f t="shared" si="8"/>
        <v>3659.6525649730042</v>
      </c>
    </row>
    <row r="33" spans="1:15" ht="13.5">
      <c r="A33" s="79" t="s">
        <v>83</v>
      </c>
      <c r="B33" s="37" t="s">
        <v>102</v>
      </c>
      <c r="C33" s="117">
        <f aca="true" t="shared" si="13" ref="C33:H33">AVERAGE(D33:I33)</f>
        <v>3192.9286713196016</v>
      </c>
      <c r="D33" s="117">
        <f t="shared" si="13"/>
        <v>3192.929113958202</v>
      </c>
      <c r="E33" s="117">
        <f t="shared" si="13"/>
        <v>3192.928987617967</v>
      </c>
      <c r="F33" s="117">
        <f t="shared" si="13"/>
        <v>3192.9280961187087</v>
      </c>
      <c r="G33" s="117">
        <f t="shared" si="13"/>
        <v>3192.927143755234</v>
      </c>
      <c r="H33" s="117">
        <f t="shared" si="13"/>
        <v>3192.9278759529257</v>
      </c>
      <c r="I33" s="117">
        <f>AVERAGE('2003'!D33:I33)</f>
        <v>3192.9308105145706</v>
      </c>
      <c r="J33" s="117">
        <f>AVERAGE('2003'!E33:J33)</f>
        <v>3192.9317697898064</v>
      </c>
      <c r="K33" s="117">
        <f>AVERAGE('2003'!F33:K33)</f>
        <v>3192.928229576557</v>
      </c>
      <c r="L33" s="117">
        <f>AVERAGE('2003'!G33:L33)</f>
        <v>3192.9227471231593</v>
      </c>
      <c r="M33" s="117">
        <f>AVERAGE('2003'!H33:M33)</f>
        <v>3192.9214295743855</v>
      </c>
      <c r="N33" s="117">
        <f>AVERAGE('2003'!I33:N33)</f>
        <v>3192.932269139074</v>
      </c>
      <c r="O33" s="85">
        <f>MAX(C33:N33)</f>
        <v>3192.932269139074</v>
      </c>
    </row>
    <row r="34" spans="1:15" ht="13.5">
      <c r="A34" s="79" t="s">
        <v>16</v>
      </c>
      <c r="B34" s="37" t="s">
        <v>104</v>
      </c>
      <c r="C34" s="40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85">
        <f t="shared" si="8"/>
        <v>0</v>
      </c>
    </row>
    <row r="35" spans="1:15" ht="13.5">
      <c r="A35" s="79" t="s">
        <v>108</v>
      </c>
      <c r="B35" s="37" t="s">
        <v>105</v>
      </c>
      <c r="C35" s="157">
        <f aca="true" t="shared" si="14" ref="C35:J35">AVERAGE(D35:F35)</f>
        <v>861.8097549796322</v>
      </c>
      <c r="D35" s="157">
        <f t="shared" si="14"/>
        <v>861.7891475232053</v>
      </c>
      <c r="E35" s="157">
        <f t="shared" si="14"/>
        <v>861.8616301890575</v>
      </c>
      <c r="F35" s="157">
        <f t="shared" si="14"/>
        <v>861.7784872266337</v>
      </c>
      <c r="G35" s="157">
        <f t="shared" si="14"/>
        <v>861.7273251539245</v>
      </c>
      <c r="H35" s="157">
        <f t="shared" si="14"/>
        <v>862.0790781866141</v>
      </c>
      <c r="I35" s="157">
        <f t="shared" si="14"/>
        <v>861.5290583393627</v>
      </c>
      <c r="J35" s="157">
        <f t="shared" si="14"/>
        <v>861.5738389357967</v>
      </c>
      <c r="K35" s="157">
        <f>AVERAGE(L35:N35)</f>
        <v>863.1343372846827</v>
      </c>
      <c r="L35" s="157">
        <f>AVERAGE('2003'!A35:L35)</f>
        <v>859.8789987976088</v>
      </c>
      <c r="M35" s="157">
        <f>AVERAGE('2003'!B35:M35)</f>
        <v>861.7081807250989</v>
      </c>
      <c r="N35" s="157">
        <f>AVERAGE('2003'!C35:N35)</f>
        <v>867.8158323313406</v>
      </c>
      <c r="O35" s="85">
        <f>MAX(C35:N35)</f>
        <v>867.8158323313406</v>
      </c>
    </row>
    <row r="36" spans="1:15" ht="13.5">
      <c r="A36" s="79" t="s">
        <v>109</v>
      </c>
      <c r="B36" s="37" t="s">
        <v>105</v>
      </c>
      <c r="C36" s="157">
        <f aca="true" t="shared" si="15" ref="C36:J36">AVERAGE(D36:F36)</f>
        <v>367.7661180428454</v>
      </c>
      <c r="D36" s="157">
        <f t="shared" si="15"/>
        <v>367.752184366532</v>
      </c>
      <c r="E36" s="157">
        <f t="shared" si="15"/>
        <v>367.78013775184996</v>
      </c>
      <c r="F36" s="157">
        <f t="shared" si="15"/>
        <v>367.7660320101543</v>
      </c>
      <c r="G36" s="157">
        <f t="shared" si="15"/>
        <v>367.7103833375918</v>
      </c>
      <c r="H36" s="157">
        <f t="shared" si="15"/>
        <v>367.8639979078039</v>
      </c>
      <c r="I36" s="157">
        <f t="shared" si="15"/>
        <v>367.72371478506716</v>
      </c>
      <c r="J36" s="157">
        <f t="shared" si="15"/>
        <v>367.5434373199043</v>
      </c>
      <c r="K36" s="157">
        <f>AVERAGE(L36:N36)</f>
        <v>368.3248416184401</v>
      </c>
      <c r="L36" s="157">
        <f>AVERAGE('2003'!A36:L36)</f>
        <v>367.3028654168571</v>
      </c>
      <c r="M36" s="157">
        <f>AVERAGE('2003'!B36:M36)</f>
        <v>367.0026049244156</v>
      </c>
      <c r="N36" s="157">
        <f>AVERAGE('2003'!C36:N36)</f>
        <v>370.66905451404756</v>
      </c>
      <c r="O36" s="85">
        <f>MIN(C36:N36)</f>
        <v>367.0026049244156</v>
      </c>
    </row>
    <row r="37" spans="1:15" ht="13.5">
      <c r="A37" s="79" t="s">
        <v>110</v>
      </c>
      <c r="B37" s="37" t="s">
        <v>103</v>
      </c>
      <c r="C37" s="158">
        <v>3.4108950233054496</v>
      </c>
      <c r="D37" s="158">
        <v>3.419876635274509</v>
      </c>
      <c r="E37" s="158">
        <v>3.403696427780068</v>
      </c>
      <c r="F37" s="158">
        <v>3.4191430305385047</v>
      </c>
      <c r="G37" s="158">
        <v>3.43571464496591</v>
      </c>
      <c r="H37" s="158">
        <v>3.4508328281666154</v>
      </c>
      <c r="I37" s="158">
        <v>3.3303567808348995</v>
      </c>
      <c r="J37" s="158">
        <v>3.4744608562628696</v>
      </c>
      <c r="K37" s="158">
        <v>3.326792424501508</v>
      </c>
      <c r="L37" s="158">
        <v>3.5056447662384365</v>
      </c>
      <c r="M37" s="158">
        <v>3.482450457121114</v>
      </c>
      <c r="N37" s="158">
        <v>3.5834733305333892</v>
      </c>
      <c r="O37" s="158">
        <f>O22/O31</f>
        <v>3.436875355933805</v>
      </c>
    </row>
    <row r="38" spans="1:15" ht="13.5">
      <c r="A38" s="49"/>
      <c r="B38" s="49"/>
      <c r="C38" s="127">
        <f>C40/'2003'!C40</f>
        <v>0.8543694425838143</v>
      </c>
      <c r="D38" s="127">
        <f>D40/'2003'!D40</f>
        <v>1.006393311488588</v>
      </c>
      <c r="E38" s="127">
        <f>E40/'2003'!E40</f>
        <v>0.9506457588297775</v>
      </c>
      <c r="F38" s="127">
        <f>F40/'2003'!F40</f>
        <v>0.8530585784971518</v>
      </c>
      <c r="G38" s="127">
        <f>G40/'2003'!G40</f>
        <v>0.8601193195911281</v>
      </c>
      <c r="H38" s="127">
        <f>H40/'2003'!H40</f>
        <v>1.070531188009698</v>
      </c>
      <c r="I38" s="127">
        <f>I40/'2003'!I40</f>
        <v>1.0163244332891954</v>
      </c>
      <c r="J38" s="127">
        <f>J40/'2003'!J40</f>
        <v>0.7348430045693042</v>
      </c>
      <c r="K38" s="127">
        <f>K40/'2003'!K40</f>
        <v>0.8083181577865242</v>
      </c>
      <c r="L38" s="127">
        <f>L40/'2003'!L40</f>
        <v>0.7971521639579391</v>
      </c>
      <c r="M38" s="127">
        <f>M40/'2003'!M40</f>
        <v>1.021583502510952</v>
      </c>
      <c r="N38" s="127">
        <f>N40/'2003'!N40</f>
        <v>1.0254976303317536</v>
      </c>
      <c r="O38" s="127"/>
    </row>
    <row r="39" spans="1:15" ht="13.5">
      <c r="A39" s="52" t="s">
        <v>82</v>
      </c>
      <c r="B39" s="51" t="s">
        <v>99</v>
      </c>
      <c r="C39" s="26" t="s">
        <v>0</v>
      </c>
      <c r="D39" s="26" t="s">
        <v>1</v>
      </c>
      <c r="E39" s="26" t="s">
        <v>2</v>
      </c>
      <c r="F39" s="26" t="s">
        <v>3</v>
      </c>
      <c r="G39" s="26" t="s">
        <v>4</v>
      </c>
      <c r="H39" s="26" t="s">
        <v>5</v>
      </c>
      <c r="I39" s="27" t="s">
        <v>6</v>
      </c>
      <c r="J39" s="27" t="s">
        <v>7</v>
      </c>
      <c r="K39" s="27" t="s">
        <v>8</v>
      </c>
      <c r="L39" s="27" t="s">
        <v>9</v>
      </c>
      <c r="M39" s="27" t="s">
        <v>10</v>
      </c>
      <c r="N39" s="26" t="s">
        <v>11</v>
      </c>
      <c r="O39" s="27" t="s">
        <v>12</v>
      </c>
    </row>
    <row r="40" spans="1:15" ht="13.5">
      <c r="A40" s="80" t="s">
        <v>13</v>
      </c>
      <c r="B40" s="81" t="s">
        <v>100</v>
      </c>
      <c r="C40" s="157">
        <f>AVERAGE(D40:J40)</f>
        <v>92801.60885345392</v>
      </c>
      <c r="D40" s="157">
        <f>AVERAGE(E40:K40)</f>
        <v>91521.40774677218</v>
      </c>
      <c r="E40" s="157">
        <f>AVERAGE(F40:L40)</f>
        <v>91613.73177842566</v>
      </c>
      <c r="F40" s="157">
        <f>AVERAGE(G40:M40)</f>
        <v>92113.26530612246</v>
      </c>
      <c r="G40" s="157">
        <f>AVERAGE(H40:N40)</f>
        <v>94122.85714285714</v>
      </c>
      <c r="H40" s="48">
        <v>97140</v>
      </c>
      <c r="I40" s="48">
        <v>102850</v>
      </c>
      <c r="J40" s="48">
        <v>80250</v>
      </c>
      <c r="K40" s="48">
        <v>82560</v>
      </c>
      <c r="L40" s="48">
        <v>92260</v>
      </c>
      <c r="M40" s="48">
        <v>95610</v>
      </c>
      <c r="N40" s="48">
        <v>108190</v>
      </c>
      <c r="O40" s="84">
        <f aca="true" t="shared" si="16" ref="O40:O52">SUM(C40:N40)</f>
        <v>1121032.8708276316</v>
      </c>
    </row>
    <row r="41" spans="1:15" ht="13.5">
      <c r="A41" s="80" t="s">
        <v>106</v>
      </c>
      <c r="B41" s="81" t="s">
        <v>100</v>
      </c>
      <c r="C41" s="156">
        <f>C40-C42</f>
        <v>1528.0891632373095</v>
      </c>
      <c r="D41" s="156">
        <f aca="true" t="shared" si="17" ref="D41:N41">D40-D42</f>
        <v>1659.0802469135815</v>
      </c>
      <c r="E41" s="156">
        <f t="shared" si="17"/>
        <v>1837.505555555559</v>
      </c>
      <c r="F41" s="156">
        <f t="shared" si="17"/>
        <v>1287.25</v>
      </c>
      <c r="G41" s="156">
        <f t="shared" si="17"/>
        <v>1029.800000000003</v>
      </c>
      <c r="H41" s="156">
        <f t="shared" si="17"/>
        <v>858.1666666666715</v>
      </c>
      <c r="I41" s="156">
        <f t="shared" si="17"/>
        <v>805.8333333333285</v>
      </c>
      <c r="J41" s="156">
        <f t="shared" si="17"/>
        <v>1707</v>
      </c>
      <c r="K41" s="156">
        <f t="shared" si="17"/>
        <v>2274.5</v>
      </c>
      <c r="L41" s="156">
        <f t="shared" si="17"/>
        <v>2293.6666666666715</v>
      </c>
      <c r="M41" s="156">
        <f t="shared" si="17"/>
        <v>2838</v>
      </c>
      <c r="N41" s="156">
        <f t="shared" si="17"/>
        <v>3443.3333333333285</v>
      </c>
      <c r="O41" s="84">
        <f t="shared" si="16"/>
        <v>21562.224965706453</v>
      </c>
    </row>
    <row r="42" spans="1:15" ht="13.5">
      <c r="A42" s="80" t="s">
        <v>14</v>
      </c>
      <c r="B42" s="81" t="s">
        <v>100</v>
      </c>
      <c r="C42" s="157">
        <v>91273.5196902166</v>
      </c>
      <c r="D42" s="157">
        <v>89862.3274998586</v>
      </c>
      <c r="E42" s="157">
        <v>89776.2262228701</v>
      </c>
      <c r="F42" s="157">
        <v>90826.01530612246</v>
      </c>
      <c r="G42" s="157">
        <v>93093.05714285714</v>
      </c>
      <c r="H42" s="48">
        <v>96281.83333333333</v>
      </c>
      <c r="I42" s="48">
        <v>102044.16666666667</v>
      </c>
      <c r="J42" s="48">
        <v>78543</v>
      </c>
      <c r="K42" s="48">
        <v>80285.5</v>
      </c>
      <c r="L42" s="48">
        <v>89966.33333333333</v>
      </c>
      <c r="M42" s="48">
        <v>92772</v>
      </c>
      <c r="N42" s="48">
        <v>104746.66666666667</v>
      </c>
      <c r="O42" s="84">
        <f t="shared" si="16"/>
        <v>1099470.6458619249</v>
      </c>
    </row>
    <row r="43" spans="1:15" ht="13.5">
      <c r="A43" s="80" t="s">
        <v>107</v>
      </c>
      <c r="B43" s="81" t="s">
        <v>100</v>
      </c>
      <c r="C43" s="116">
        <v>61896.535747671776</v>
      </c>
      <c r="D43" s="116">
        <v>64900.6796554125</v>
      </c>
      <c r="E43" s="116">
        <v>70660.8454234122</v>
      </c>
      <c r="F43" s="116">
        <v>72660.81224489798</v>
      </c>
      <c r="G43" s="116">
        <v>72568.8581423219</v>
      </c>
      <c r="H43" s="116">
        <v>73742.50444126074</v>
      </c>
      <c r="I43" s="116">
        <v>80956.30270196381</v>
      </c>
      <c r="J43" s="116">
        <v>65555.40797687862</v>
      </c>
      <c r="K43" s="116">
        <v>66158.11373901367</v>
      </c>
      <c r="L43" s="116">
        <v>71931.97285162806</v>
      </c>
      <c r="M43" s="116">
        <v>77354.16540454364</v>
      </c>
      <c r="N43" s="116">
        <v>83797.33333333334</v>
      </c>
      <c r="O43" s="84">
        <f t="shared" si="16"/>
        <v>862183.5316623382</v>
      </c>
    </row>
    <row r="44" spans="1:15" s="3" customFormat="1" ht="13.5">
      <c r="A44" s="80" t="s">
        <v>124</v>
      </c>
      <c r="B44" s="81" t="s">
        <v>100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84">
        <f t="shared" si="16"/>
        <v>0</v>
      </c>
    </row>
    <row r="45" spans="1:15" s="3" customFormat="1" ht="13.5">
      <c r="A45" s="80" t="s">
        <v>125</v>
      </c>
      <c r="B45" s="81" t="s">
        <v>100</v>
      </c>
      <c r="C45" s="129">
        <f>C42-C43</f>
        <v>29376.98394254483</v>
      </c>
      <c r="D45" s="129">
        <f aca="true" t="shared" si="18" ref="D45:O45">D42-D43</f>
        <v>24961.647844446095</v>
      </c>
      <c r="E45" s="129">
        <f t="shared" si="18"/>
        <v>19115.380799457897</v>
      </c>
      <c r="F45" s="129">
        <f t="shared" si="18"/>
        <v>18165.20306122447</v>
      </c>
      <c r="G45" s="129">
        <f t="shared" si="18"/>
        <v>20524.19900053524</v>
      </c>
      <c r="H45" s="129">
        <f t="shared" si="18"/>
        <v>22539.32889207259</v>
      </c>
      <c r="I45" s="129">
        <f t="shared" si="18"/>
        <v>21087.86396470286</v>
      </c>
      <c r="J45" s="129">
        <f t="shared" si="18"/>
        <v>12987.592023121382</v>
      </c>
      <c r="K45" s="129">
        <f t="shared" si="18"/>
        <v>14127.386260986328</v>
      </c>
      <c r="L45" s="129">
        <f t="shared" si="18"/>
        <v>18034.36048170527</v>
      </c>
      <c r="M45" s="129">
        <f t="shared" si="18"/>
        <v>15417.834595456356</v>
      </c>
      <c r="N45" s="129">
        <f t="shared" si="18"/>
        <v>20949.33333333333</v>
      </c>
      <c r="O45" s="129">
        <f t="shared" si="18"/>
        <v>237287.11419958668</v>
      </c>
    </row>
    <row r="46" spans="1:15" s="3" customFormat="1" ht="13.5">
      <c r="A46" s="80" t="s">
        <v>126</v>
      </c>
      <c r="B46" s="81" t="s">
        <v>100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84">
        <f t="shared" si="16"/>
        <v>0</v>
      </c>
    </row>
    <row r="47" spans="1:16" s="3" customFormat="1" ht="13.5">
      <c r="A47" s="80" t="s">
        <v>97</v>
      </c>
      <c r="B47" s="81" t="s">
        <v>105</v>
      </c>
      <c r="C47" s="42">
        <v>372</v>
      </c>
      <c r="D47" s="42">
        <v>372</v>
      </c>
      <c r="E47" s="42">
        <v>372</v>
      </c>
      <c r="F47" s="42">
        <v>372</v>
      </c>
      <c r="G47" s="42">
        <v>372</v>
      </c>
      <c r="H47" s="42">
        <v>372</v>
      </c>
      <c r="I47" s="42">
        <v>372</v>
      </c>
      <c r="J47" s="42">
        <v>372</v>
      </c>
      <c r="K47" s="42">
        <v>372</v>
      </c>
      <c r="L47" s="42">
        <v>372</v>
      </c>
      <c r="M47" s="42">
        <v>372</v>
      </c>
      <c r="N47" s="42">
        <v>372</v>
      </c>
      <c r="O47" s="84">
        <f>AVERAGE(C47:N47)</f>
        <v>372</v>
      </c>
      <c r="P47" s="12"/>
    </row>
    <row r="48" spans="1:16" s="3" customFormat="1" ht="13.5">
      <c r="A48" s="80" t="s">
        <v>98</v>
      </c>
      <c r="B48" s="81" t="s">
        <v>105</v>
      </c>
      <c r="C48" s="42">
        <v>353.4</v>
      </c>
      <c r="D48" s="42">
        <v>353.4</v>
      </c>
      <c r="E48" s="42">
        <v>353.4</v>
      </c>
      <c r="F48" s="42">
        <v>353.4</v>
      </c>
      <c r="G48" s="42">
        <v>353.4</v>
      </c>
      <c r="H48" s="42">
        <v>353.4</v>
      </c>
      <c r="I48" s="42">
        <v>353.4</v>
      </c>
      <c r="J48" s="42">
        <v>353.4</v>
      </c>
      <c r="K48" s="42">
        <v>353.4</v>
      </c>
      <c r="L48" s="42">
        <v>353.4</v>
      </c>
      <c r="M48" s="42">
        <v>353.4</v>
      </c>
      <c r="N48" s="42">
        <v>353.4</v>
      </c>
      <c r="O48" s="84">
        <f>AVERAGE(C48:N48)</f>
        <v>353.40000000000003</v>
      </c>
      <c r="P48" s="12"/>
    </row>
    <row r="49" spans="1:15" ht="13.5">
      <c r="A49" s="80" t="s">
        <v>15</v>
      </c>
      <c r="B49" s="81" t="s">
        <v>101</v>
      </c>
      <c r="C49" s="157">
        <f aca="true" t="shared" si="19" ref="C49:H51">AVERAGE(D49:I49)</f>
        <v>29162.636831275722</v>
      </c>
      <c r="D49" s="157">
        <f t="shared" si="19"/>
        <v>28664.117283950618</v>
      </c>
      <c r="E49" s="157">
        <f t="shared" si="19"/>
        <v>28229.814814814814</v>
      </c>
      <c r="F49" s="157">
        <f t="shared" si="19"/>
        <v>28272.55555555555</v>
      </c>
      <c r="G49" s="157">
        <f t="shared" si="19"/>
        <v>28440.333333333332</v>
      </c>
      <c r="H49" s="157">
        <f t="shared" si="19"/>
        <v>28984</v>
      </c>
      <c r="I49" s="48">
        <v>32385</v>
      </c>
      <c r="J49" s="48">
        <v>25673</v>
      </c>
      <c r="K49" s="48">
        <v>25624</v>
      </c>
      <c r="L49" s="48">
        <v>28529</v>
      </c>
      <c r="M49" s="48">
        <v>29447</v>
      </c>
      <c r="N49" s="48">
        <v>32246</v>
      </c>
      <c r="O49" s="84">
        <f t="shared" si="16"/>
        <v>345657.45781893004</v>
      </c>
    </row>
    <row r="50" spans="1:15" ht="13.5">
      <c r="A50" s="80" t="s">
        <v>84</v>
      </c>
      <c r="B50" s="81" t="s">
        <v>101</v>
      </c>
      <c r="C50" s="157">
        <f t="shared" si="19"/>
        <v>77.13597393689987</v>
      </c>
      <c r="D50" s="157">
        <f t="shared" si="19"/>
        <v>75.4022633744856</v>
      </c>
      <c r="E50" s="157">
        <f t="shared" si="19"/>
        <v>68.48765432098766</v>
      </c>
      <c r="F50" s="157">
        <f t="shared" si="19"/>
        <v>67.70370370370371</v>
      </c>
      <c r="G50" s="157">
        <f t="shared" si="19"/>
        <v>70.88888888888889</v>
      </c>
      <c r="H50" s="157">
        <f t="shared" si="19"/>
        <v>80.33333333333333</v>
      </c>
      <c r="I50" s="48">
        <v>100</v>
      </c>
      <c r="J50" s="48">
        <v>65</v>
      </c>
      <c r="K50" s="48">
        <v>27</v>
      </c>
      <c r="L50" s="48">
        <v>63</v>
      </c>
      <c r="M50" s="48">
        <v>90</v>
      </c>
      <c r="N50" s="48">
        <v>137</v>
      </c>
      <c r="O50" s="84">
        <f t="shared" si="16"/>
        <v>921.9518175582991</v>
      </c>
    </row>
    <row r="51" spans="1:15" ht="13.5">
      <c r="A51" s="80" t="s">
        <v>83</v>
      </c>
      <c r="B51" s="81" t="s">
        <v>102</v>
      </c>
      <c r="C51" s="116">
        <f t="shared" si="19"/>
        <v>984.159142375003</v>
      </c>
      <c r="D51" s="116">
        <f t="shared" si="19"/>
        <v>984.1591248378621</v>
      </c>
      <c r="E51" s="116">
        <f t="shared" si="19"/>
        <v>984.1584779676992</v>
      </c>
      <c r="F51" s="116">
        <f t="shared" si="19"/>
        <v>984.1576227149732</v>
      </c>
      <c r="G51" s="116">
        <f t="shared" si="19"/>
        <v>984.1577222883171</v>
      </c>
      <c r="H51" s="116">
        <f>AVERAGE(I51:N51)</f>
        <v>984.1606303016493</v>
      </c>
      <c r="I51" s="116">
        <f>AVERAGE('2003'!D51:I51)</f>
        <v>984.1612761395176</v>
      </c>
      <c r="J51" s="116">
        <f>AVERAGE('2003'!E51:J51)</f>
        <v>984.1590196150167</v>
      </c>
      <c r="K51" s="116">
        <f>AVERAGE('2003'!F51:K51)</f>
        <v>984.1545967467222</v>
      </c>
      <c r="L51" s="116">
        <f>AVERAGE('2003'!G51:L51)</f>
        <v>984.1524911986165</v>
      </c>
      <c r="M51" s="116">
        <f>AVERAGE('2003'!H51:M51)</f>
        <v>984.1583197283811</v>
      </c>
      <c r="N51" s="116">
        <f>AVERAGE('2003'!I51:N51)</f>
        <v>984.1780783816425</v>
      </c>
      <c r="O51" s="84">
        <f>MAX(C51:N51)</f>
        <v>984.1780783816425</v>
      </c>
    </row>
    <row r="52" spans="1:15" ht="13.5">
      <c r="A52" s="80" t="s">
        <v>16</v>
      </c>
      <c r="B52" s="81" t="s">
        <v>104</v>
      </c>
      <c r="C52" s="157">
        <f>AVERAGE('2003'!C34:E34)</f>
        <v>2030</v>
      </c>
      <c r="D52" s="157">
        <f>AVERAGE('2003'!D34:F34)</f>
        <v>2000.3333333333333</v>
      </c>
      <c r="E52" s="157">
        <f>AVERAGE('2003'!E34:G34)</f>
        <v>2078.75</v>
      </c>
      <c r="F52" s="157">
        <f>AVERAGE('2003'!F34:H34)</f>
        <v>2052.7708333333335</v>
      </c>
      <c r="G52" s="157">
        <f>AVERAGE('2003'!G34:I34)</f>
        <v>2052.7708333333335</v>
      </c>
      <c r="H52" s="157">
        <f>AVERAGE('2003'!H34:J34)</f>
        <v>2053.559523809524</v>
      </c>
      <c r="I52" s="157">
        <f>AVERAGE('2003'!I34:K34)</f>
        <v>1915.5386904761906</v>
      </c>
      <c r="J52" s="157">
        <f>AVERAGE('2003'!J34:L34)</f>
        <v>2105.2053571428573</v>
      </c>
      <c r="K52" s="157">
        <f>AVERAGE('2003'!K34:M34)</f>
        <v>2096.6666666666665</v>
      </c>
      <c r="L52" s="157">
        <f>AVERAGE(C52:K52)</f>
        <v>2042.8439153439151</v>
      </c>
      <c r="M52" s="157">
        <f>AVERAGE(C52:L52)</f>
        <v>2042.8439153439151</v>
      </c>
      <c r="N52" s="157">
        <v>2717</v>
      </c>
      <c r="O52" s="84">
        <f t="shared" si="16"/>
        <v>25188.283068783065</v>
      </c>
    </row>
    <row r="53" spans="1:15" ht="13.5">
      <c r="A53" s="80" t="s">
        <v>108</v>
      </c>
      <c r="B53" s="81" t="s">
        <v>105</v>
      </c>
      <c r="C53" s="157">
        <f aca="true" t="shared" si="20" ref="C53:H54">AVERAGE(D53:I53)</f>
        <v>239.59583333333333</v>
      </c>
      <c r="D53" s="157">
        <f t="shared" si="20"/>
        <v>238.22500000000002</v>
      </c>
      <c r="E53" s="157">
        <f t="shared" si="20"/>
        <v>239.05000000000004</v>
      </c>
      <c r="F53" s="157">
        <f t="shared" si="20"/>
        <v>239.9</v>
      </c>
      <c r="G53" s="157">
        <f t="shared" si="20"/>
        <v>236.20000000000002</v>
      </c>
      <c r="H53" s="157">
        <f t="shared" si="20"/>
        <v>236.20000000000002</v>
      </c>
      <c r="I53" s="48">
        <v>248</v>
      </c>
      <c r="J53" s="48">
        <v>230</v>
      </c>
      <c r="K53" s="48">
        <v>244</v>
      </c>
      <c r="L53" s="48">
        <v>245</v>
      </c>
      <c r="M53" s="48">
        <v>214</v>
      </c>
      <c r="N53" s="157">
        <f>AVERAGE(I53:M53)</f>
        <v>236.2</v>
      </c>
      <c r="O53" s="84">
        <f>MAX(C53:N53)</f>
        <v>248</v>
      </c>
    </row>
    <row r="54" spans="1:15" ht="13.5">
      <c r="A54" s="80" t="s">
        <v>109</v>
      </c>
      <c r="B54" s="81" t="s">
        <v>105</v>
      </c>
      <c r="C54" s="157">
        <f t="shared" si="20"/>
        <v>75.64583333333333</v>
      </c>
      <c r="D54" s="157">
        <f t="shared" si="20"/>
        <v>74.125</v>
      </c>
      <c r="E54" s="157">
        <f t="shared" si="20"/>
        <v>74.25</v>
      </c>
      <c r="F54" s="157">
        <f t="shared" si="20"/>
        <v>75.5</v>
      </c>
      <c r="G54" s="157">
        <f t="shared" si="20"/>
        <v>73</v>
      </c>
      <c r="H54" s="157">
        <f t="shared" si="20"/>
        <v>73</v>
      </c>
      <c r="I54" s="48">
        <v>84</v>
      </c>
      <c r="J54" s="48">
        <v>65</v>
      </c>
      <c r="K54" s="48">
        <v>75</v>
      </c>
      <c r="L54" s="48">
        <v>83</v>
      </c>
      <c r="M54" s="48">
        <v>58</v>
      </c>
      <c r="N54" s="157">
        <f>AVERAGE(I54:M54)</f>
        <v>73</v>
      </c>
      <c r="O54" s="84">
        <f>MIN(C54:N54)</f>
        <v>58</v>
      </c>
    </row>
    <row r="55" spans="1:15" ht="13.5">
      <c r="A55" s="80" t="s">
        <v>110</v>
      </c>
      <c r="B55" s="81" t="s">
        <v>103</v>
      </c>
      <c r="C55" s="158">
        <f>C40/C49</f>
        <v>3.1822091188245376</v>
      </c>
      <c r="D55" s="158">
        <f aca="true" t="shared" si="21" ref="D55:O55">D40/D49</f>
        <v>3.1928911970373535</v>
      </c>
      <c r="E55" s="158">
        <f t="shared" si="21"/>
        <v>3.245282775654178</v>
      </c>
      <c r="F55" s="158">
        <f t="shared" si="21"/>
        <v>3.2580452490444296</v>
      </c>
      <c r="G55" s="158">
        <f t="shared" si="21"/>
        <v>3.3094850204354316</v>
      </c>
      <c r="H55" s="158">
        <f t="shared" si="21"/>
        <v>3.3515042782224675</v>
      </c>
      <c r="I55" s="158">
        <f t="shared" si="21"/>
        <v>3.1758530183727034</v>
      </c>
      <c r="J55" s="158">
        <f t="shared" si="21"/>
        <v>3.12585206247809</v>
      </c>
      <c r="K55" s="158">
        <f t="shared" si="21"/>
        <v>3.221979394317827</v>
      </c>
      <c r="L55" s="158">
        <f t="shared" si="21"/>
        <v>3.233902344982299</v>
      </c>
      <c r="M55" s="158">
        <f t="shared" si="21"/>
        <v>3.2468502733724995</v>
      </c>
      <c r="N55" s="158">
        <f t="shared" si="21"/>
        <v>3.3551448241642374</v>
      </c>
      <c r="O55" s="158">
        <f t="shared" si="21"/>
        <v>3.243190174172015</v>
      </c>
    </row>
    <row r="56" spans="1:15" ht="13.5">
      <c r="A56" s="49"/>
      <c r="B56" s="49"/>
      <c r="C56" s="65">
        <f aca="true" t="shared" si="22" ref="C56:M56">C61/C60</f>
        <v>0.7278205128205129</v>
      </c>
      <c r="D56" s="65">
        <f t="shared" si="22"/>
        <v>0.74</v>
      </c>
      <c r="E56" s="65">
        <f t="shared" si="22"/>
        <v>0.75</v>
      </c>
      <c r="F56" s="65">
        <f t="shared" si="22"/>
        <v>0.78</v>
      </c>
      <c r="G56" s="65">
        <f t="shared" si="22"/>
        <v>0.7202807357212004</v>
      </c>
      <c r="H56" s="65">
        <f t="shared" si="22"/>
        <v>0.8314738996929376</v>
      </c>
      <c r="I56" s="65">
        <f t="shared" si="22"/>
        <v>0.8293846899224806</v>
      </c>
      <c r="J56" s="65">
        <f t="shared" si="22"/>
        <v>0.8767200630252101</v>
      </c>
      <c r="K56" s="65">
        <f t="shared" si="22"/>
        <v>0.8964117954070981</v>
      </c>
      <c r="L56" s="65">
        <f t="shared" si="22"/>
        <v>0.744875</v>
      </c>
      <c r="M56" s="65">
        <f t="shared" si="22"/>
        <v>0.8956256627783669</v>
      </c>
      <c r="N56" s="65">
        <f>N61/N60</f>
        <v>0.9885794896957801</v>
      </c>
      <c r="O56" s="128"/>
    </row>
    <row r="57" spans="1:15" ht="13.5">
      <c r="A57" s="53" t="s">
        <v>111</v>
      </c>
      <c r="B57" s="34" t="s">
        <v>99</v>
      </c>
      <c r="C57" s="35" t="s">
        <v>0</v>
      </c>
      <c r="D57" s="35" t="s">
        <v>1</v>
      </c>
      <c r="E57" s="35" t="s">
        <v>2</v>
      </c>
      <c r="F57" s="35" t="s">
        <v>3</v>
      </c>
      <c r="G57" s="35" t="s">
        <v>4</v>
      </c>
      <c r="H57" s="35" t="s">
        <v>5</v>
      </c>
      <c r="I57" s="36" t="s">
        <v>6</v>
      </c>
      <c r="J57" s="36" t="s">
        <v>7</v>
      </c>
      <c r="K57" s="36" t="s">
        <v>8</v>
      </c>
      <c r="L57" s="36" t="s">
        <v>9</v>
      </c>
      <c r="M57" s="36" t="s">
        <v>10</v>
      </c>
      <c r="N57" s="35" t="s">
        <v>11</v>
      </c>
      <c r="O57" s="36" t="s">
        <v>12</v>
      </c>
    </row>
    <row r="58" spans="1:15" ht="13.5">
      <c r="A58" s="79" t="s">
        <v>13</v>
      </c>
      <c r="B58" s="37" t="s">
        <v>100</v>
      </c>
      <c r="C58" s="157">
        <f>AVERAGE(D58:J58)</f>
        <v>68389.2175879098</v>
      </c>
      <c r="D58" s="157">
        <f>AVERAGE(E58:K58)</f>
        <v>68475.06538942108</v>
      </c>
      <c r="E58" s="157">
        <f>AVERAGE(F58:L58)</f>
        <v>69140.68221574344</v>
      </c>
      <c r="F58" s="157">
        <f>AVERAGE(G58:M58)</f>
        <v>69275.34693877552</v>
      </c>
      <c r="G58" s="38">
        <f>AVERAGE(H58:N58)</f>
        <v>70373.42857142857</v>
      </c>
      <c r="H58" s="38">
        <v>62388</v>
      </c>
      <c r="I58" s="38">
        <v>67947</v>
      </c>
      <c r="J58" s="38">
        <v>71125</v>
      </c>
      <c r="K58" s="38">
        <v>69076</v>
      </c>
      <c r="L58" s="38">
        <v>73800</v>
      </c>
      <c r="M58" s="38">
        <v>70218</v>
      </c>
      <c r="N58" s="38">
        <v>78060</v>
      </c>
      <c r="O58" s="85">
        <f aca="true" t="shared" si="23" ref="O58:O70">SUM(C58:N58)</f>
        <v>838267.7407032785</v>
      </c>
    </row>
    <row r="59" spans="1:15" ht="13.5">
      <c r="A59" s="79" t="s">
        <v>106</v>
      </c>
      <c r="B59" s="37" t="s">
        <v>100</v>
      </c>
      <c r="C59" s="156">
        <f>C58-C60</f>
        <v>673.648148148146</v>
      </c>
      <c r="D59" s="156">
        <f aca="true" t="shared" si="24" ref="D59:N59">D58-D60</f>
        <v>573.3333333333285</v>
      </c>
      <c r="E59" s="156">
        <f t="shared" si="24"/>
        <v>637.8888888888905</v>
      </c>
      <c r="F59" s="156">
        <f t="shared" si="24"/>
        <v>692.6666666666715</v>
      </c>
      <c r="G59" s="156">
        <f t="shared" si="24"/>
        <v>849.3333333333285</v>
      </c>
      <c r="H59" s="156">
        <f t="shared" si="24"/>
        <v>0</v>
      </c>
      <c r="I59" s="156">
        <f t="shared" si="24"/>
        <v>957</v>
      </c>
      <c r="J59" s="156">
        <f t="shared" si="24"/>
        <v>905</v>
      </c>
      <c r="K59" s="156">
        <f t="shared" si="24"/>
        <v>36</v>
      </c>
      <c r="L59" s="156">
        <f t="shared" si="24"/>
        <v>1080</v>
      </c>
      <c r="M59" s="156">
        <f t="shared" si="24"/>
        <v>1178</v>
      </c>
      <c r="N59" s="156">
        <f t="shared" si="24"/>
        <v>940</v>
      </c>
      <c r="O59" s="85">
        <f t="shared" si="23"/>
        <v>8522.870370370365</v>
      </c>
    </row>
    <row r="60" spans="1:15" ht="13.5">
      <c r="A60" s="79" t="s">
        <v>14</v>
      </c>
      <c r="B60" s="37" t="s">
        <v>100</v>
      </c>
      <c r="C60" s="157">
        <v>67715.56943976166</v>
      </c>
      <c r="D60" s="157">
        <v>67901.73205608776</v>
      </c>
      <c r="E60" s="157">
        <v>68502.79332685455</v>
      </c>
      <c r="F60" s="157">
        <v>68582.68027210885</v>
      </c>
      <c r="G60" s="38">
        <v>69524.09523809524</v>
      </c>
      <c r="H60" s="38">
        <v>62388</v>
      </c>
      <c r="I60" s="38">
        <v>66990</v>
      </c>
      <c r="J60" s="38">
        <v>70220</v>
      </c>
      <c r="K60" s="38">
        <v>69040</v>
      </c>
      <c r="L60" s="38">
        <v>72720</v>
      </c>
      <c r="M60" s="38">
        <v>69040</v>
      </c>
      <c r="N60" s="38">
        <v>77120</v>
      </c>
      <c r="O60" s="85">
        <f t="shared" si="23"/>
        <v>829744.8703329081</v>
      </c>
    </row>
    <row r="61" spans="1:15" ht="13.5">
      <c r="A61" s="79" t="s">
        <v>107</v>
      </c>
      <c r="B61" s="37" t="s">
        <v>100</v>
      </c>
      <c r="C61" s="116">
        <v>49284.78047558038</v>
      </c>
      <c r="D61" s="116">
        <v>50247.281721504936</v>
      </c>
      <c r="E61" s="116">
        <v>51377.09499514091</v>
      </c>
      <c r="F61" s="116">
        <v>53494.4906122449</v>
      </c>
      <c r="G61" s="116">
        <v>50076.866468446045</v>
      </c>
      <c r="H61" s="116">
        <v>51873.99365404299</v>
      </c>
      <c r="I61" s="116">
        <v>55560.48037790698</v>
      </c>
      <c r="J61" s="116">
        <v>61563.28282563025</v>
      </c>
      <c r="K61" s="116">
        <v>61888.27035490605</v>
      </c>
      <c r="L61" s="116">
        <v>54167.31</v>
      </c>
      <c r="M61" s="116">
        <v>61833.99575821845</v>
      </c>
      <c r="N61" s="116">
        <v>76239.25024533857</v>
      </c>
      <c r="O61" s="85">
        <f t="shared" si="23"/>
        <v>677607.0974889605</v>
      </c>
    </row>
    <row r="62" spans="1:15" s="90" customFormat="1" ht="13.5">
      <c r="A62" s="79" t="s">
        <v>124</v>
      </c>
      <c r="B62" s="37" t="s">
        <v>100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85">
        <f t="shared" si="23"/>
        <v>0</v>
      </c>
    </row>
    <row r="63" spans="1:19" s="90" customFormat="1" ht="13.5">
      <c r="A63" s="79" t="s">
        <v>125</v>
      </c>
      <c r="B63" s="37" t="s">
        <v>100</v>
      </c>
      <c r="C63" s="129">
        <f>C60-C61</f>
        <v>18430.78896418128</v>
      </c>
      <c r="D63" s="129">
        <f aca="true" t="shared" si="25" ref="D63:N63">D60-D61</f>
        <v>17654.45033458282</v>
      </c>
      <c r="E63" s="129">
        <f t="shared" si="25"/>
        <v>17125.698331713633</v>
      </c>
      <c r="F63" s="129">
        <f t="shared" si="25"/>
        <v>15088.189659863943</v>
      </c>
      <c r="G63" s="129">
        <f t="shared" si="25"/>
        <v>19447.22876964919</v>
      </c>
      <c r="H63" s="129">
        <f t="shared" si="25"/>
        <v>10514.006345957008</v>
      </c>
      <c r="I63" s="129">
        <f t="shared" si="25"/>
        <v>11429.519622093023</v>
      </c>
      <c r="J63" s="129">
        <f t="shared" si="25"/>
        <v>8656.717174369747</v>
      </c>
      <c r="K63" s="129">
        <f t="shared" si="25"/>
        <v>7151.729645093947</v>
      </c>
      <c r="L63" s="129">
        <f t="shared" si="25"/>
        <v>18552.690000000002</v>
      </c>
      <c r="M63" s="129">
        <f t="shared" si="25"/>
        <v>7206.004241781549</v>
      </c>
      <c r="N63" s="129">
        <f t="shared" si="25"/>
        <v>880.7497546614322</v>
      </c>
      <c r="O63" s="85">
        <f t="shared" si="23"/>
        <v>152137.7728439476</v>
      </c>
      <c r="P63" s="90">
        <v>68</v>
      </c>
      <c r="Q63" s="90">
        <v>6</v>
      </c>
      <c r="R63" s="90">
        <f>P63/12</f>
        <v>5.666666666666667</v>
      </c>
      <c r="S63" s="90">
        <f>Q63/12</f>
        <v>0.5</v>
      </c>
    </row>
    <row r="64" spans="1:15" s="90" customFormat="1" ht="13.5">
      <c r="A64" s="79" t="s">
        <v>126</v>
      </c>
      <c r="B64" s="37" t="s">
        <v>100</v>
      </c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85">
        <f t="shared" si="23"/>
        <v>0</v>
      </c>
    </row>
    <row r="65" spans="1:15" s="3" customFormat="1" ht="13.5">
      <c r="A65" s="79" t="s">
        <v>97</v>
      </c>
      <c r="B65" s="37" t="s">
        <v>105</v>
      </c>
      <c r="C65" s="42">
        <v>187</v>
      </c>
      <c r="D65" s="42">
        <v>187</v>
      </c>
      <c r="E65" s="42">
        <v>187</v>
      </c>
      <c r="F65" s="42">
        <v>187</v>
      </c>
      <c r="G65" s="42">
        <v>187</v>
      </c>
      <c r="H65" s="42">
        <v>187</v>
      </c>
      <c r="I65" s="42">
        <v>187</v>
      </c>
      <c r="J65" s="42">
        <v>187</v>
      </c>
      <c r="K65" s="42">
        <v>187</v>
      </c>
      <c r="L65" s="42">
        <v>187</v>
      </c>
      <c r="M65" s="42">
        <v>187</v>
      </c>
      <c r="N65" s="42">
        <v>187</v>
      </c>
      <c r="O65" s="85">
        <f>AVERAGE(C65:N65)</f>
        <v>187</v>
      </c>
    </row>
    <row r="66" spans="1:15" s="3" customFormat="1" ht="13.5">
      <c r="A66" s="79" t="s">
        <v>98</v>
      </c>
      <c r="B66" s="37" t="s">
        <v>105</v>
      </c>
      <c r="C66" s="42">
        <v>159</v>
      </c>
      <c r="D66" s="42">
        <v>159</v>
      </c>
      <c r="E66" s="42">
        <v>159</v>
      </c>
      <c r="F66" s="42">
        <v>159</v>
      </c>
      <c r="G66" s="42">
        <v>159</v>
      </c>
      <c r="H66" s="42">
        <v>159</v>
      </c>
      <c r="I66" s="42">
        <v>159</v>
      </c>
      <c r="J66" s="42">
        <v>159</v>
      </c>
      <c r="K66" s="42">
        <v>159</v>
      </c>
      <c r="L66" s="42">
        <v>159</v>
      </c>
      <c r="M66" s="42">
        <v>159</v>
      </c>
      <c r="N66" s="42">
        <v>159</v>
      </c>
      <c r="O66" s="85">
        <f>AVERAGE(C66:N66)</f>
        <v>159</v>
      </c>
    </row>
    <row r="67" spans="1:15" ht="13.5">
      <c r="A67" s="79" t="s">
        <v>15</v>
      </c>
      <c r="B67" s="37" t="s">
        <v>101</v>
      </c>
      <c r="C67" s="157">
        <f aca="true" t="shared" si="26" ref="C67:H67">AVERAGE(D67:H67)</f>
        <v>22290.8259072</v>
      </c>
      <c r="D67" s="157">
        <f t="shared" si="26"/>
        <v>22291.488255999997</v>
      </c>
      <c r="E67" s="157">
        <f t="shared" si="26"/>
        <v>22850.90688</v>
      </c>
      <c r="F67" s="157">
        <f t="shared" si="26"/>
        <v>22158.4224</v>
      </c>
      <c r="G67" s="157">
        <f t="shared" si="26"/>
        <v>22178.352</v>
      </c>
      <c r="H67" s="157">
        <f t="shared" si="26"/>
        <v>21974.96</v>
      </c>
      <c r="I67" s="157">
        <f>AVERAGE(J67:N67)</f>
        <v>22294.8</v>
      </c>
      <c r="J67" s="38">
        <v>25648</v>
      </c>
      <c r="K67" s="38">
        <v>18696</v>
      </c>
      <c r="L67" s="38">
        <v>22278</v>
      </c>
      <c r="M67" s="38">
        <v>20958</v>
      </c>
      <c r="N67" s="38">
        <v>23894</v>
      </c>
      <c r="O67" s="85">
        <f t="shared" si="23"/>
        <v>267513.7554432</v>
      </c>
    </row>
    <row r="68" spans="1:15" ht="13.5">
      <c r="A68" s="79" t="s">
        <v>84</v>
      </c>
      <c r="B68" s="37" t="s">
        <v>101</v>
      </c>
      <c r="C68" s="157">
        <f aca="true" t="shared" si="27" ref="C68:H68">AVERAGE(D68:H68)</f>
        <v>147.12657919999998</v>
      </c>
      <c r="D68" s="157">
        <f t="shared" si="27"/>
        <v>146.73881599999999</v>
      </c>
      <c r="E68" s="157">
        <f t="shared" si="27"/>
        <v>143.61568</v>
      </c>
      <c r="F68" s="157">
        <f t="shared" si="27"/>
        <v>151.8464</v>
      </c>
      <c r="G68" s="157">
        <f t="shared" si="27"/>
        <v>142.872</v>
      </c>
      <c r="H68" s="157">
        <f t="shared" si="27"/>
        <v>150.56</v>
      </c>
      <c r="I68" s="157">
        <f>AVERAGE(J68:N68)</f>
        <v>144.8</v>
      </c>
      <c r="J68" s="38">
        <v>128</v>
      </c>
      <c r="K68" s="38">
        <v>193</v>
      </c>
      <c r="L68" s="38">
        <v>98</v>
      </c>
      <c r="M68" s="38">
        <v>189</v>
      </c>
      <c r="N68" s="38">
        <v>116</v>
      </c>
      <c r="O68" s="85">
        <f t="shared" si="23"/>
        <v>1751.5594752</v>
      </c>
    </row>
    <row r="69" spans="1:15" ht="13.5">
      <c r="A69" s="79" t="s">
        <v>83</v>
      </c>
      <c r="B69" s="37" t="s">
        <v>102</v>
      </c>
      <c r="C69" s="116">
        <f aca="true" t="shared" si="28" ref="C69:H69">AVERAGE(D69:I69)</f>
        <v>1045.0097033277034</v>
      </c>
      <c r="D69" s="116">
        <f t="shared" si="28"/>
        <v>1045.0092087668118</v>
      </c>
      <c r="E69" s="116">
        <f t="shared" si="28"/>
        <v>1045.0065273232333</v>
      </c>
      <c r="F69" s="116">
        <f t="shared" si="28"/>
        <v>1045.0035295469693</v>
      </c>
      <c r="G69" s="116">
        <f t="shared" si="28"/>
        <v>1045.0046185549872</v>
      </c>
      <c r="H69" s="116">
        <f t="shared" si="28"/>
        <v>1045.0164678225703</v>
      </c>
      <c r="I69" s="116">
        <f>AVERAGE('2003'!D69:I69)</f>
        <v>1045.0178679516484</v>
      </c>
      <c r="J69" s="116">
        <f>AVERAGE('2003'!E69:J69)</f>
        <v>1045.0062414014615</v>
      </c>
      <c r="K69" s="116">
        <f>AVERAGE('2003'!F69:K69)</f>
        <v>1044.990438661763</v>
      </c>
      <c r="L69" s="116">
        <f>AVERAGE('2003'!G69:L69)</f>
        <v>1044.9855428893861</v>
      </c>
      <c r="M69" s="116">
        <f>AVERAGE('2003'!H69:M69)</f>
        <v>1045.0111526030946</v>
      </c>
      <c r="N69" s="116">
        <f>AVERAGE('2003'!I69:N69)</f>
        <v>1045.087563428069</v>
      </c>
      <c r="O69" s="85">
        <f>MAX(C69:N69)</f>
        <v>1045.087563428069</v>
      </c>
    </row>
    <row r="70" spans="1:15" ht="13.5">
      <c r="A70" s="79" t="s">
        <v>16</v>
      </c>
      <c r="B70" s="37" t="s">
        <v>104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85">
        <f t="shared" si="23"/>
        <v>0</v>
      </c>
    </row>
    <row r="71" spans="1:15" ht="13.5">
      <c r="A71" s="79" t="s">
        <v>108</v>
      </c>
      <c r="B71" s="37" t="s">
        <v>105</v>
      </c>
      <c r="C71" s="157">
        <f aca="true" t="shared" si="29" ref="C71:H72">AVERAGE(D71:I71)</f>
        <v>226.7782546724966</v>
      </c>
      <c r="D71" s="157">
        <f t="shared" si="29"/>
        <v>224.09564686213994</v>
      </c>
      <c r="E71" s="157">
        <f t="shared" si="29"/>
        <v>222.08198302469137</v>
      </c>
      <c r="F71" s="157">
        <f t="shared" si="29"/>
        <v>222.4988425925926</v>
      </c>
      <c r="G71" s="157">
        <f t="shared" si="29"/>
        <v>222.53472222222226</v>
      </c>
      <c r="H71" s="157">
        <f t="shared" si="29"/>
        <v>221.45833333333334</v>
      </c>
      <c r="I71" s="38">
        <v>248</v>
      </c>
      <c r="J71" s="38">
        <v>208</v>
      </c>
      <c r="K71" s="38">
        <v>210</v>
      </c>
      <c r="L71" s="38">
        <v>225</v>
      </c>
      <c r="M71" s="38">
        <f>AVERAGE(I71:L71)</f>
        <v>222.75</v>
      </c>
      <c r="N71" s="38">
        <v>215</v>
      </c>
      <c r="O71" s="85">
        <f>MAX(C71:N71)</f>
        <v>248</v>
      </c>
    </row>
    <row r="72" spans="1:15" ht="13.5">
      <c r="A72" s="79" t="s">
        <v>109</v>
      </c>
      <c r="B72" s="37" t="s">
        <v>105</v>
      </c>
      <c r="C72" s="157">
        <f t="shared" si="29"/>
        <v>65.16765662508574</v>
      </c>
      <c r="D72" s="157">
        <f t="shared" si="29"/>
        <v>63.28656282150206</v>
      </c>
      <c r="E72" s="157">
        <f t="shared" si="29"/>
        <v>62.85276813271605</v>
      </c>
      <c r="F72" s="157">
        <f t="shared" si="29"/>
        <v>60.30237268518518</v>
      </c>
      <c r="G72" s="157">
        <f t="shared" si="29"/>
        <v>60.303819444444436</v>
      </c>
      <c r="H72" s="157">
        <f t="shared" si="29"/>
        <v>60.260416666666664</v>
      </c>
      <c r="I72" s="38">
        <v>84</v>
      </c>
      <c r="J72" s="38">
        <v>52</v>
      </c>
      <c r="K72" s="99">
        <f>AVERAGE(I72:J72,N72,L72)</f>
        <v>60.25</v>
      </c>
      <c r="L72" s="38">
        <v>45</v>
      </c>
      <c r="M72" s="99">
        <f>AVERAGE(I72:L72)</f>
        <v>60.3125</v>
      </c>
      <c r="N72" s="38">
        <v>60</v>
      </c>
      <c r="O72" s="85">
        <f>MIN(C72:N72)</f>
        <v>45</v>
      </c>
    </row>
    <row r="73" spans="1:15" ht="13.5">
      <c r="A73" s="79" t="s">
        <v>110</v>
      </c>
      <c r="B73" s="37" t="s">
        <v>103</v>
      </c>
      <c r="C73" s="158">
        <f>C58/C67</f>
        <v>3.068043233239729</v>
      </c>
      <c r="D73" s="158">
        <f aca="true" t="shared" si="30" ref="D73:O73">D58/D67</f>
        <v>3.071803219374116</v>
      </c>
      <c r="E73" s="158">
        <f t="shared" si="30"/>
        <v>3.025730338792726</v>
      </c>
      <c r="F73" s="158">
        <f t="shared" si="30"/>
        <v>3.126366385125663</v>
      </c>
      <c r="G73" s="158">
        <f t="shared" si="30"/>
        <v>3.173068430487016</v>
      </c>
      <c r="H73" s="158">
        <f t="shared" si="30"/>
        <v>2.839049536381409</v>
      </c>
      <c r="I73" s="158">
        <f t="shared" si="30"/>
        <v>3.047661338069864</v>
      </c>
      <c r="J73" s="158">
        <f t="shared" si="30"/>
        <v>2.7731207111665626</v>
      </c>
      <c r="K73" s="158">
        <f t="shared" si="30"/>
        <v>3.6946940522036797</v>
      </c>
      <c r="L73" s="158">
        <f t="shared" si="30"/>
        <v>3.3126851602477783</v>
      </c>
      <c r="M73" s="158">
        <f t="shared" si="30"/>
        <v>3.350415115946178</v>
      </c>
      <c r="N73" s="158">
        <f t="shared" si="30"/>
        <v>3.2669289361345943</v>
      </c>
      <c r="O73" s="158">
        <f t="shared" si="30"/>
        <v>3.133550046106934</v>
      </c>
    </row>
    <row r="74" spans="1:15" ht="13.5">
      <c r="A74" s="49"/>
      <c r="B74" s="49"/>
      <c r="C74" s="165">
        <f aca="true" t="shared" si="31" ref="C74:M74">C68/C67</f>
        <v>0.006600319782340486</v>
      </c>
      <c r="D74" s="165">
        <f t="shared" si="31"/>
        <v>0.006582728542608798</v>
      </c>
      <c r="E74" s="165">
        <f t="shared" si="31"/>
        <v>0.006284900671740867</v>
      </c>
      <c r="F74" s="165">
        <f t="shared" si="31"/>
        <v>0.006852762225527391</v>
      </c>
      <c r="G74" s="165">
        <f t="shared" si="31"/>
        <v>0.006441957454728828</v>
      </c>
      <c r="H74" s="165">
        <f t="shared" si="31"/>
        <v>0.0068514345418603725</v>
      </c>
      <c r="I74" s="165">
        <f t="shared" si="31"/>
        <v>0.006494788022319106</v>
      </c>
      <c r="J74" s="165">
        <f t="shared" si="31"/>
        <v>0.004990642545227698</v>
      </c>
      <c r="K74" s="165">
        <f t="shared" si="31"/>
        <v>0.01032306375695336</v>
      </c>
      <c r="L74" s="165">
        <f t="shared" si="31"/>
        <v>0.004398958613879163</v>
      </c>
      <c r="M74" s="165">
        <f t="shared" si="31"/>
        <v>0.009018036072144289</v>
      </c>
      <c r="N74" s="165">
        <f>N68/N67</f>
        <v>0.004854775257386792</v>
      </c>
      <c r="O74" s="32"/>
    </row>
    <row r="75" spans="1:15" ht="13.5">
      <c r="A75" s="52" t="s">
        <v>81</v>
      </c>
      <c r="B75" s="54" t="s">
        <v>99</v>
      </c>
      <c r="C75" s="55" t="s">
        <v>0</v>
      </c>
      <c r="D75" s="55" t="s">
        <v>1</v>
      </c>
      <c r="E75" s="55" t="s">
        <v>2</v>
      </c>
      <c r="F75" s="55" t="s">
        <v>3</v>
      </c>
      <c r="G75" s="55" t="s">
        <v>4</v>
      </c>
      <c r="H75" s="55" t="s">
        <v>5</v>
      </c>
      <c r="I75" s="56" t="s">
        <v>6</v>
      </c>
      <c r="J75" s="56" t="s">
        <v>7</v>
      </c>
      <c r="K75" s="56" t="s">
        <v>8</v>
      </c>
      <c r="L75" s="56" t="s">
        <v>9</v>
      </c>
      <c r="M75" s="56" t="s">
        <v>10</v>
      </c>
      <c r="N75" s="55" t="s">
        <v>11</v>
      </c>
      <c r="O75" s="56" t="s">
        <v>12</v>
      </c>
    </row>
    <row r="76" spans="1:15" ht="13.5">
      <c r="A76" s="80" t="s">
        <v>13</v>
      </c>
      <c r="B76" s="81" t="s">
        <v>100</v>
      </c>
      <c r="C76" s="48">
        <f>SUM(C4,C22,C40,C58)</f>
        <v>3676694.8745380715</v>
      </c>
      <c r="D76" s="48">
        <f aca="true" t="shared" si="32" ref="D76:N76">SUM(D4,D22,D40,D58)</f>
        <v>3357868.0857905145</v>
      </c>
      <c r="E76" s="48">
        <f t="shared" si="32"/>
        <v>3793392.3676978727</v>
      </c>
      <c r="F76" s="48">
        <f t="shared" si="32"/>
        <v>3602568.001133787</v>
      </c>
      <c r="G76" s="48">
        <f t="shared" si="32"/>
        <v>3684671.6190476194</v>
      </c>
      <c r="H76" s="48">
        <f t="shared" si="32"/>
        <v>3510940</v>
      </c>
      <c r="I76" s="48">
        <f t="shared" si="32"/>
        <v>3584228</v>
      </c>
      <c r="J76" s="48">
        <f t="shared" si="32"/>
        <v>3446724</v>
      </c>
      <c r="K76" s="48">
        <f t="shared" si="32"/>
        <v>3383133</v>
      </c>
      <c r="L76" s="48">
        <f t="shared" si="32"/>
        <v>3566261</v>
      </c>
      <c r="M76" s="48">
        <f t="shared" si="32"/>
        <v>3561549</v>
      </c>
      <c r="N76" s="48">
        <f t="shared" si="32"/>
        <v>3846675</v>
      </c>
      <c r="O76" s="86">
        <f>SUM(C76:N76)</f>
        <v>43014704.94820786</v>
      </c>
    </row>
    <row r="77" spans="1:15" ht="13.5">
      <c r="A77" s="80" t="s">
        <v>106</v>
      </c>
      <c r="B77" s="81" t="s">
        <v>100</v>
      </c>
      <c r="C77" s="48">
        <f>SUM(C5,C23,C41,C59)</f>
        <v>60244.99734704476</v>
      </c>
      <c r="D77" s="48">
        <f aca="true" t="shared" si="33" ref="D77:N77">SUM(D5,D23,D41,D59)</f>
        <v>58138.96479059255</v>
      </c>
      <c r="E77" s="48">
        <f t="shared" si="33"/>
        <v>66479.92329150887</v>
      </c>
      <c r="F77" s="48">
        <f t="shared" si="33"/>
        <v>63092.05004734847</v>
      </c>
      <c r="G77" s="48">
        <f t="shared" si="33"/>
        <v>59510.9600378788</v>
      </c>
      <c r="H77" s="48">
        <f t="shared" si="33"/>
        <v>64566.882575757554</v>
      </c>
      <c r="I77" s="48">
        <f t="shared" si="33"/>
        <v>51349.83333333333</v>
      </c>
      <c r="J77" s="48">
        <f t="shared" si="33"/>
        <v>69265.55151515151</v>
      </c>
      <c r="K77" s="48">
        <f t="shared" si="33"/>
        <v>65861.09999999998</v>
      </c>
      <c r="L77" s="48">
        <f t="shared" si="33"/>
        <v>60980.93939393938</v>
      </c>
      <c r="M77" s="48">
        <f t="shared" si="33"/>
        <v>62092.333333333314</v>
      </c>
      <c r="N77" s="48">
        <f t="shared" si="33"/>
        <v>63371.33333333333</v>
      </c>
      <c r="O77" s="86">
        <f aca="true" t="shared" si="34" ref="O77:O88">SUM(C77:N77)</f>
        <v>744954.868999222</v>
      </c>
    </row>
    <row r="78" spans="1:15" ht="13.5">
      <c r="A78" s="80" t="s">
        <v>14</v>
      </c>
      <c r="B78" s="81" t="s">
        <v>100</v>
      </c>
      <c r="C78" s="48">
        <f>SUM(C6,C24,C42,C60)</f>
        <v>3616449.8771910267</v>
      </c>
      <c r="D78" s="48">
        <f aca="true" t="shared" si="35" ref="D78:N78">SUM(D6,D24,D42,D60)</f>
        <v>3299729.1209999216</v>
      </c>
      <c r="E78" s="48">
        <f t="shared" si="35"/>
        <v>3726912.444406364</v>
      </c>
      <c r="F78" s="48">
        <f t="shared" si="35"/>
        <v>3539475.9510864387</v>
      </c>
      <c r="G78" s="48">
        <f t="shared" si="35"/>
        <v>3625160.65900974</v>
      </c>
      <c r="H78" s="48">
        <f t="shared" si="35"/>
        <v>3446373.1174242427</v>
      </c>
      <c r="I78" s="48">
        <f t="shared" si="35"/>
        <v>3532878.1666666665</v>
      </c>
      <c r="J78" s="48">
        <f t="shared" si="35"/>
        <v>3377458.4484848483</v>
      </c>
      <c r="K78" s="48">
        <f t="shared" si="35"/>
        <v>3317271.9</v>
      </c>
      <c r="L78" s="48">
        <f t="shared" si="35"/>
        <v>3505280.060606061</v>
      </c>
      <c r="M78" s="48">
        <f t="shared" si="35"/>
        <v>3499456.6666666665</v>
      </c>
      <c r="N78" s="48">
        <f t="shared" si="35"/>
        <v>3783303.6666666665</v>
      </c>
      <c r="O78" s="86">
        <f t="shared" si="34"/>
        <v>42269750.07920864</v>
      </c>
    </row>
    <row r="79" spans="1:15" ht="13.5">
      <c r="A79" s="80" t="s">
        <v>107</v>
      </c>
      <c r="B79" s="81" t="s">
        <v>100</v>
      </c>
      <c r="C79" s="116">
        <f>SUM(C7,C25,C43,C61)</f>
        <v>2441873.911163553</v>
      </c>
      <c r="D79" s="116">
        <f aca="true" t="shared" si="36" ref="D79:N79">SUM(D7,D25,D43,D61)</f>
        <v>2485030.67359795</v>
      </c>
      <c r="E79" s="116">
        <f t="shared" si="36"/>
        <v>2729237.8617724176</v>
      </c>
      <c r="F79" s="116">
        <f t="shared" si="36"/>
        <v>2718068.0433859117</v>
      </c>
      <c r="G79" s="116">
        <f t="shared" si="36"/>
        <v>2583721.5148429796</v>
      </c>
      <c r="H79" s="116">
        <f t="shared" si="36"/>
        <v>2068035.9682081074</v>
      </c>
      <c r="I79" s="116">
        <f t="shared" si="36"/>
        <v>2738979.726988703</v>
      </c>
      <c r="J79" s="116">
        <f t="shared" si="36"/>
        <v>2476030.855627749</v>
      </c>
      <c r="K79" s="116">
        <f t="shared" si="36"/>
        <v>3223478.0226055887</v>
      </c>
      <c r="L79" s="116">
        <f t="shared" si="36"/>
        <v>2558433.361377243</v>
      </c>
      <c r="M79" s="116">
        <f t="shared" si="36"/>
        <v>2804818.2278294284</v>
      </c>
      <c r="N79" s="116">
        <f t="shared" si="36"/>
        <v>3258644.6603344386</v>
      </c>
      <c r="O79" s="86">
        <f t="shared" si="34"/>
        <v>32086352.827734068</v>
      </c>
    </row>
    <row r="80" spans="1:15" s="3" customFormat="1" ht="13.5">
      <c r="A80" s="80" t="s">
        <v>124</v>
      </c>
      <c r="B80" s="81" t="s">
        <v>100</v>
      </c>
      <c r="C80" s="157">
        <f aca="true" t="shared" si="37" ref="C80:N80">SUM(C8,C26,C44,C62)</f>
        <v>0</v>
      </c>
      <c r="D80" s="157">
        <f t="shared" si="37"/>
        <v>0</v>
      </c>
      <c r="E80" s="157">
        <f t="shared" si="37"/>
        <v>0</v>
      </c>
      <c r="F80" s="157">
        <f t="shared" si="37"/>
        <v>0</v>
      </c>
      <c r="G80" s="157">
        <f t="shared" si="37"/>
        <v>0</v>
      </c>
      <c r="H80" s="157">
        <f t="shared" si="37"/>
        <v>0</v>
      </c>
      <c r="I80" s="157">
        <f t="shared" si="37"/>
        <v>0</v>
      </c>
      <c r="J80" s="157">
        <f t="shared" si="37"/>
        <v>0</v>
      </c>
      <c r="K80" s="157">
        <f t="shared" si="37"/>
        <v>0</v>
      </c>
      <c r="L80" s="157">
        <f t="shared" si="37"/>
        <v>0</v>
      </c>
      <c r="M80" s="157">
        <f t="shared" si="37"/>
        <v>0</v>
      </c>
      <c r="N80" s="157">
        <f t="shared" si="37"/>
        <v>0</v>
      </c>
      <c r="O80" s="86">
        <f t="shared" si="34"/>
        <v>0</v>
      </c>
    </row>
    <row r="81" spans="1:15" s="3" customFormat="1" ht="13.5">
      <c r="A81" s="80" t="s">
        <v>125</v>
      </c>
      <c r="B81" s="81" t="s">
        <v>100</v>
      </c>
      <c r="C81" s="157">
        <f>C78-C79</f>
        <v>1174575.9660274736</v>
      </c>
      <c r="D81" s="157">
        <f aca="true" t="shared" si="38" ref="D81:N81">D78-D79</f>
        <v>814698.4474019716</v>
      </c>
      <c r="E81" s="157">
        <f t="shared" si="38"/>
        <v>997674.5826339466</v>
      </c>
      <c r="F81" s="157">
        <f t="shared" si="38"/>
        <v>821407.907700527</v>
      </c>
      <c r="G81" s="157">
        <f t="shared" si="38"/>
        <v>1041439.1441667606</v>
      </c>
      <c r="H81" s="157">
        <f t="shared" si="38"/>
        <v>1378337.1492161353</v>
      </c>
      <c r="I81" s="157">
        <f t="shared" si="38"/>
        <v>793898.4396779635</v>
      </c>
      <c r="J81" s="157">
        <f t="shared" si="38"/>
        <v>901427.5928570991</v>
      </c>
      <c r="K81" s="157">
        <f t="shared" si="38"/>
        <v>93793.87739441125</v>
      </c>
      <c r="L81" s="157">
        <f t="shared" si="38"/>
        <v>946846.6992288181</v>
      </c>
      <c r="M81" s="157">
        <f t="shared" si="38"/>
        <v>694638.4388372381</v>
      </c>
      <c r="N81" s="157">
        <f t="shared" si="38"/>
        <v>524659.006332228</v>
      </c>
      <c r="O81" s="86">
        <f t="shared" si="34"/>
        <v>10183397.25147457</v>
      </c>
    </row>
    <row r="82" spans="1:15" s="3" customFormat="1" ht="13.5">
      <c r="A82" s="80" t="s">
        <v>126</v>
      </c>
      <c r="B82" s="81" t="s">
        <v>100</v>
      </c>
      <c r="C82" s="157">
        <f aca="true" t="shared" si="39" ref="C82:N82">SUM(C10,C28,C46,C64)</f>
        <v>0</v>
      </c>
      <c r="D82" s="157">
        <f t="shared" si="39"/>
        <v>0</v>
      </c>
      <c r="E82" s="157">
        <f t="shared" si="39"/>
        <v>0</v>
      </c>
      <c r="F82" s="157">
        <f t="shared" si="39"/>
        <v>0</v>
      </c>
      <c r="G82" s="157">
        <f t="shared" si="39"/>
        <v>0</v>
      </c>
      <c r="H82" s="157">
        <f t="shared" si="39"/>
        <v>0</v>
      </c>
      <c r="I82" s="157">
        <f t="shared" si="39"/>
        <v>0</v>
      </c>
      <c r="J82" s="157">
        <f t="shared" si="39"/>
        <v>0</v>
      </c>
      <c r="K82" s="157">
        <f t="shared" si="39"/>
        <v>0</v>
      </c>
      <c r="L82" s="157">
        <f t="shared" si="39"/>
        <v>0</v>
      </c>
      <c r="M82" s="157">
        <f t="shared" si="39"/>
        <v>0</v>
      </c>
      <c r="N82" s="157">
        <f t="shared" si="39"/>
        <v>0</v>
      </c>
      <c r="O82" s="86">
        <f t="shared" si="34"/>
        <v>0</v>
      </c>
    </row>
    <row r="83" spans="1:16" s="3" customFormat="1" ht="13.5">
      <c r="A83" s="80" t="s">
        <v>97</v>
      </c>
      <c r="B83" s="81" t="s">
        <v>105</v>
      </c>
      <c r="C83" s="48">
        <f aca="true" t="shared" si="40" ref="C83:N83">SUM(C11,C29,C47,C65)</f>
        <v>10117</v>
      </c>
      <c r="D83" s="48">
        <f t="shared" si="40"/>
        <v>10117</v>
      </c>
      <c r="E83" s="48">
        <f t="shared" si="40"/>
        <v>10117</v>
      </c>
      <c r="F83" s="48">
        <f t="shared" si="40"/>
        <v>10117</v>
      </c>
      <c r="G83" s="48">
        <f t="shared" si="40"/>
        <v>10117</v>
      </c>
      <c r="H83" s="48">
        <f t="shared" si="40"/>
        <v>10117</v>
      </c>
      <c r="I83" s="48">
        <f t="shared" si="40"/>
        <v>10117</v>
      </c>
      <c r="J83" s="48">
        <f t="shared" si="40"/>
        <v>10117</v>
      </c>
      <c r="K83" s="48">
        <f t="shared" si="40"/>
        <v>10117</v>
      </c>
      <c r="L83" s="48">
        <f t="shared" si="40"/>
        <v>10117</v>
      </c>
      <c r="M83" s="48">
        <f t="shared" si="40"/>
        <v>10117</v>
      </c>
      <c r="N83" s="48">
        <f t="shared" si="40"/>
        <v>10117</v>
      </c>
      <c r="O83" s="86">
        <f>MAX(C83:N83)</f>
        <v>10117</v>
      </c>
      <c r="P83" s="12"/>
    </row>
    <row r="84" spans="1:16" s="3" customFormat="1" ht="13.5">
      <c r="A84" s="80" t="s">
        <v>98</v>
      </c>
      <c r="B84" s="81" t="s">
        <v>105</v>
      </c>
      <c r="C84" s="48">
        <f aca="true" t="shared" si="41" ref="C84:N84">SUM(C12,C30,C48,C66)</f>
        <v>9612.5</v>
      </c>
      <c r="D84" s="48">
        <f t="shared" si="41"/>
        <v>9612.5</v>
      </c>
      <c r="E84" s="48">
        <f t="shared" si="41"/>
        <v>9612.5</v>
      </c>
      <c r="F84" s="48">
        <f t="shared" si="41"/>
        <v>9612.5</v>
      </c>
      <c r="G84" s="48">
        <f t="shared" si="41"/>
        <v>9612.5</v>
      </c>
      <c r="H84" s="48">
        <f t="shared" si="41"/>
        <v>9612.5</v>
      </c>
      <c r="I84" s="48">
        <f t="shared" si="41"/>
        <v>9612.5</v>
      </c>
      <c r="J84" s="48">
        <f t="shared" si="41"/>
        <v>9612.5</v>
      </c>
      <c r="K84" s="48">
        <f t="shared" si="41"/>
        <v>9612.5</v>
      </c>
      <c r="L84" s="48">
        <f t="shared" si="41"/>
        <v>9612.5</v>
      </c>
      <c r="M84" s="48">
        <f t="shared" si="41"/>
        <v>9612.5</v>
      </c>
      <c r="N84" s="48">
        <f t="shared" si="41"/>
        <v>9612.5</v>
      </c>
      <c r="O84" s="86">
        <f>MAX(C84:N84)</f>
        <v>9612.5</v>
      </c>
      <c r="P84" s="12"/>
    </row>
    <row r="85" spans="1:15" ht="13.5">
      <c r="A85" s="80" t="s">
        <v>15</v>
      </c>
      <c r="B85" s="81" t="s">
        <v>101</v>
      </c>
      <c r="C85" s="48">
        <f aca="true" t="shared" si="42" ref="C85:N85">SUM(C13,C31,C49,C67)</f>
        <v>955919.0650555922</v>
      </c>
      <c r="D85" s="48">
        <f t="shared" si="42"/>
        <v>879226.1001209165</v>
      </c>
      <c r="E85" s="48">
        <f t="shared" si="42"/>
        <v>995271.7335414059</v>
      </c>
      <c r="F85" s="48">
        <f t="shared" si="42"/>
        <v>935911.7639782828</v>
      </c>
      <c r="G85" s="48">
        <f t="shared" si="42"/>
        <v>946975.8521515151</v>
      </c>
      <c r="H85" s="48">
        <f t="shared" si="42"/>
        <v>898143.6636363636</v>
      </c>
      <c r="I85" s="48">
        <f t="shared" si="42"/>
        <v>928081.890909091</v>
      </c>
      <c r="J85" s="48">
        <f t="shared" si="42"/>
        <v>895683.0727272728</v>
      </c>
      <c r="K85" s="48">
        <f t="shared" si="42"/>
        <v>878675.2</v>
      </c>
      <c r="L85" s="48">
        <f t="shared" si="42"/>
        <v>912843.0909090909</v>
      </c>
      <c r="M85" s="48">
        <f t="shared" si="42"/>
        <v>911616</v>
      </c>
      <c r="N85" s="48">
        <f t="shared" si="42"/>
        <v>989947</v>
      </c>
      <c r="O85" s="86">
        <f t="shared" si="34"/>
        <v>11128294.43302953</v>
      </c>
    </row>
    <row r="86" spans="1:15" ht="13.5">
      <c r="A86" s="80" t="s">
        <v>84</v>
      </c>
      <c r="B86" s="81" t="s">
        <v>101</v>
      </c>
      <c r="C86" s="48">
        <f aca="true" t="shared" si="43" ref="C86:N86">SUM(C14,C32,C50,C68)</f>
        <v>2996.10053538277</v>
      </c>
      <c r="D86" s="48">
        <f t="shared" si="43"/>
        <v>3103.9288861112636</v>
      </c>
      <c r="E86" s="48">
        <f t="shared" si="43"/>
        <v>2536.091046837095</v>
      </c>
      <c r="F86" s="48">
        <f t="shared" si="43"/>
        <v>3284.2885311884274</v>
      </c>
      <c r="G86" s="48">
        <f t="shared" si="43"/>
        <v>2744.398169098391</v>
      </c>
      <c r="H86" s="48">
        <f t="shared" si="43"/>
        <v>2415.48076318743</v>
      </c>
      <c r="I86" s="48">
        <f t="shared" si="43"/>
        <v>3266.7905723905724</v>
      </c>
      <c r="J86" s="48">
        <f t="shared" si="43"/>
        <v>2999.333838383838</v>
      </c>
      <c r="K86" s="48">
        <f t="shared" si="43"/>
        <v>3413.4378787878786</v>
      </c>
      <c r="L86" s="48">
        <f t="shared" si="43"/>
        <v>3095.2</v>
      </c>
      <c r="M86" s="48">
        <f t="shared" si="43"/>
        <v>1843.3636363636365</v>
      </c>
      <c r="N86" s="48">
        <f t="shared" si="43"/>
        <v>3164.75</v>
      </c>
      <c r="O86" s="86">
        <f t="shared" si="34"/>
        <v>34863.1638577313</v>
      </c>
    </row>
    <row r="87" spans="1:16" ht="13.5">
      <c r="A87" s="80" t="s">
        <v>83</v>
      </c>
      <c r="B87" s="81" t="s">
        <v>102</v>
      </c>
      <c r="C87" s="48">
        <f aca="true" t="shared" si="44" ref="C87:O87">SUM(C15,C33,C51,C69)</f>
        <v>19574.405819634332</v>
      </c>
      <c r="D87" s="48">
        <f t="shared" si="44"/>
        <v>19554.40932599223</v>
      </c>
      <c r="E87" s="48">
        <f t="shared" si="44"/>
        <v>19604.075602991205</v>
      </c>
      <c r="F87" s="48">
        <f t="shared" si="44"/>
        <v>19622.502057022626</v>
      </c>
      <c r="G87" s="48">
        <f t="shared" si="44"/>
        <v>19611.20522533928</v>
      </c>
      <c r="H87" s="48">
        <f t="shared" si="44"/>
        <v>19598.79941852159</v>
      </c>
      <c r="I87" s="48">
        <f t="shared" si="44"/>
        <v>19455.443287939073</v>
      </c>
      <c r="J87" s="48">
        <f t="shared" si="44"/>
        <v>19434.430364139618</v>
      </c>
      <c r="K87" s="48">
        <f t="shared" si="44"/>
        <v>19902.073264985043</v>
      </c>
      <c r="L87" s="48">
        <f t="shared" si="44"/>
        <v>19733.060781211163</v>
      </c>
      <c r="M87" s="48">
        <f t="shared" si="44"/>
        <v>19543.424235239196</v>
      </c>
      <c r="N87" s="48">
        <f t="shared" si="44"/>
        <v>19524.36457761545</v>
      </c>
      <c r="O87" s="48">
        <f t="shared" si="44"/>
        <v>19902.197910948784</v>
      </c>
      <c r="P87" s="86"/>
    </row>
    <row r="88" spans="1:15" ht="13.5">
      <c r="A88" s="80" t="s">
        <v>16</v>
      </c>
      <c r="B88" s="81" t="s">
        <v>104</v>
      </c>
      <c r="C88" s="48">
        <f aca="true" t="shared" si="45" ref="C88:N88">SUM(C16,C34,C52,C70)</f>
        <v>3307</v>
      </c>
      <c r="D88" s="48">
        <f t="shared" si="45"/>
        <v>3904.333333333333</v>
      </c>
      <c r="E88" s="48">
        <f t="shared" si="45"/>
        <v>4186.75</v>
      </c>
      <c r="F88" s="48">
        <f t="shared" si="45"/>
        <v>4084.7708333333335</v>
      </c>
      <c r="G88" s="48">
        <f t="shared" si="45"/>
        <v>4063.7708333333335</v>
      </c>
      <c r="H88" s="48">
        <f t="shared" si="45"/>
        <v>4014.559523809524</v>
      </c>
      <c r="I88" s="48">
        <f t="shared" si="45"/>
        <v>3887.538690476191</v>
      </c>
      <c r="J88" s="48">
        <f t="shared" si="45"/>
        <v>4416.205357142857</v>
      </c>
      <c r="K88" s="48">
        <f t="shared" si="45"/>
        <v>4053.6666666666665</v>
      </c>
      <c r="L88" s="48">
        <f t="shared" si="45"/>
        <v>4183.843915343915</v>
      </c>
      <c r="M88" s="48">
        <f t="shared" si="45"/>
        <v>4054.843915343915</v>
      </c>
      <c r="N88" s="48">
        <f t="shared" si="45"/>
        <v>4763</v>
      </c>
      <c r="O88" s="86">
        <f t="shared" si="34"/>
        <v>48920.28306878307</v>
      </c>
    </row>
    <row r="89" spans="1:15" ht="13.5">
      <c r="A89" s="80" t="s">
        <v>108</v>
      </c>
      <c r="B89" s="81" t="s">
        <v>105</v>
      </c>
      <c r="C89" s="48">
        <f aca="true" t="shared" si="46" ref="C89:N89">SUM(C17,C35,C53,C71)</f>
        <v>7406.183842985462</v>
      </c>
      <c r="D89" s="48">
        <f t="shared" si="46"/>
        <v>7568.109794385346</v>
      </c>
      <c r="E89" s="48">
        <f t="shared" si="46"/>
        <v>7799.993613213749</v>
      </c>
      <c r="F89" s="48">
        <f t="shared" si="46"/>
        <v>7797.177329819226</v>
      </c>
      <c r="G89" s="48">
        <f t="shared" si="46"/>
        <v>7754.462047376147</v>
      </c>
      <c r="H89" s="48">
        <f t="shared" si="46"/>
        <v>7728.737411519947</v>
      </c>
      <c r="I89" s="48">
        <f t="shared" si="46"/>
        <v>7819.529058339363</v>
      </c>
      <c r="J89" s="48">
        <f t="shared" si="46"/>
        <v>7487.573838935797</v>
      </c>
      <c r="K89" s="48">
        <f t="shared" si="46"/>
        <v>7673.134337284682</v>
      </c>
      <c r="L89" s="48">
        <f t="shared" si="46"/>
        <v>7991.878998797609</v>
      </c>
      <c r="M89" s="48">
        <f t="shared" si="46"/>
        <v>7768.458180725099</v>
      </c>
      <c r="N89" s="48">
        <f t="shared" si="46"/>
        <v>8110.015832331341</v>
      </c>
      <c r="O89" s="86">
        <f>MAX(C89:N89)</f>
        <v>8110.015832331341</v>
      </c>
    </row>
    <row r="90" spans="1:15" ht="13.5">
      <c r="A90" s="80" t="s">
        <v>109</v>
      </c>
      <c r="B90" s="81" t="s">
        <v>105</v>
      </c>
      <c r="C90" s="48">
        <f aca="true" t="shared" si="47" ref="C90:N90">SUM(C18,C36,C54,C72)</f>
        <v>3551.5796080012647</v>
      </c>
      <c r="D90" s="48">
        <f t="shared" si="47"/>
        <v>2418.163747188034</v>
      </c>
      <c r="E90" s="48">
        <f t="shared" si="47"/>
        <v>3594.882905884566</v>
      </c>
      <c r="F90" s="48">
        <f t="shared" si="47"/>
        <v>2521.5684046953393</v>
      </c>
      <c r="G90" s="48">
        <f t="shared" si="47"/>
        <v>3156.014202782036</v>
      </c>
      <c r="H90" s="48">
        <f t="shared" si="47"/>
        <v>3496.1244145744704</v>
      </c>
      <c r="I90" s="48">
        <f t="shared" si="47"/>
        <v>3285.7237147850674</v>
      </c>
      <c r="J90" s="48">
        <f t="shared" si="47"/>
        <v>3250.543437319904</v>
      </c>
      <c r="K90" s="48">
        <f t="shared" si="47"/>
        <v>3272.57484161844</v>
      </c>
      <c r="L90" s="48">
        <f t="shared" si="47"/>
        <v>3196.302865416857</v>
      </c>
      <c r="M90" s="48">
        <f t="shared" si="47"/>
        <v>3339.3151049244157</v>
      </c>
      <c r="N90" s="48">
        <f t="shared" si="47"/>
        <v>3615.6690545140477</v>
      </c>
      <c r="O90" s="86">
        <f>MIN(C90:N90)</f>
        <v>2418.163747188034</v>
      </c>
    </row>
    <row r="91" spans="1:15" ht="13.5">
      <c r="A91" s="80" t="s">
        <v>110</v>
      </c>
      <c r="B91" s="81" t="s">
        <v>103</v>
      </c>
      <c r="C91" s="142">
        <f>C76/C85</f>
        <v>3.846240763410499</v>
      </c>
      <c r="D91" s="142">
        <f aca="true" t="shared" si="48" ref="D91:O91">D76/D85</f>
        <v>3.819117841620853</v>
      </c>
      <c r="E91" s="142">
        <f t="shared" si="48"/>
        <v>3.8114137474799064</v>
      </c>
      <c r="F91" s="142">
        <f t="shared" si="48"/>
        <v>3.849260304005947</v>
      </c>
      <c r="G91" s="142">
        <f t="shared" si="48"/>
        <v>3.890987938790731</v>
      </c>
      <c r="H91" s="142">
        <f t="shared" si="48"/>
        <v>3.909107353477354</v>
      </c>
      <c r="I91" s="142">
        <f t="shared" si="48"/>
        <v>3.8619738571658955</v>
      </c>
      <c r="J91" s="142">
        <f t="shared" si="48"/>
        <v>3.8481513215439493</v>
      </c>
      <c r="K91" s="142">
        <f t="shared" si="48"/>
        <v>3.850265718208503</v>
      </c>
      <c r="L91" s="142">
        <f t="shared" si="48"/>
        <v>3.906762329162614</v>
      </c>
      <c r="M91" s="142">
        <f t="shared" si="48"/>
        <v>3.9068522272535806</v>
      </c>
      <c r="N91" s="142">
        <f t="shared" si="48"/>
        <v>3.8857383274054067</v>
      </c>
      <c r="O91" s="142">
        <f t="shared" si="48"/>
        <v>3.865345692196758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1"/>
  <sheetViews>
    <sheetView zoomScalePageLayoutView="0" workbookViewId="0" topLeftCell="A1">
      <selection activeCell="P15" sqref="P15"/>
    </sheetView>
  </sheetViews>
  <sheetFormatPr defaultColWidth="9.140625" defaultRowHeight="12.75"/>
  <cols>
    <col min="1" max="1" width="31.8515625" style="2" customWidth="1"/>
    <col min="2" max="2" width="8.421875" style="2" customWidth="1"/>
    <col min="3" max="3" width="11.00390625" style="4" bestFit="1" customWidth="1"/>
    <col min="4" max="5" width="10.00390625" style="4" bestFit="1" customWidth="1"/>
    <col min="6" max="6" width="10.57421875" style="4" bestFit="1" customWidth="1"/>
    <col min="7" max="8" width="10.00390625" style="4" bestFit="1" customWidth="1"/>
    <col min="9" max="10" width="10.00390625" style="5" bestFit="1" customWidth="1"/>
    <col min="11" max="11" width="11.00390625" style="5" bestFit="1" customWidth="1"/>
    <col min="12" max="12" width="10.00390625" style="5" bestFit="1" customWidth="1"/>
    <col min="13" max="13" width="10.7109375" style="5" bestFit="1" customWidth="1"/>
    <col min="14" max="14" width="10.28125" style="4" bestFit="1" customWidth="1"/>
    <col min="15" max="15" width="11.00390625" style="5" bestFit="1" customWidth="1"/>
    <col min="16" max="16" width="10.00390625" style="2" bestFit="1" customWidth="1"/>
    <col min="17" max="16384" width="9.140625" style="2" customWidth="1"/>
  </cols>
  <sheetData>
    <row r="1" spans="1:2" ht="12.75">
      <c r="A1" s="23" t="s">
        <v>61</v>
      </c>
      <c r="B1" s="10"/>
    </row>
    <row r="2" spans="1:15" ht="12.75">
      <c r="A2" s="6"/>
      <c r="B2" s="6"/>
      <c r="C2" s="154">
        <f aca="true" t="shared" si="0" ref="C2:M2">C7/C6</f>
        <v>0.6669506867281813</v>
      </c>
      <c r="D2" s="154">
        <f t="shared" si="0"/>
        <v>0.7354130681378741</v>
      </c>
      <c r="E2" s="154">
        <f t="shared" si="0"/>
        <v>0.7353256295379363</v>
      </c>
      <c r="F2" s="154">
        <f t="shared" si="0"/>
        <v>0.7457993893107554</v>
      </c>
      <c r="G2" s="154">
        <f t="shared" si="0"/>
        <v>0.7104134570599405</v>
      </c>
      <c r="H2" s="154">
        <f t="shared" si="0"/>
        <v>0.5908518413627175</v>
      </c>
      <c r="I2" s="154">
        <f t="shared" si="0"/>
        <v>0.7666475475564664</v>
      </c>
      <c r="J2" s="154">
        <f t="shared" si="0"/>
        <v>0.7172514683544953</v>
      </c>
      <c r="K2" s="154">
        <f t="shared" si="0"/>
        <v>0.9829945790692559</v>
      </c>
      <c r="L2" s="154">
        <f t="shared" si="0"/>
        <v>0.7227926604461753</v>
      </c>
      <c r="M2" s="154">
        <f t="shared" si="0"/>
        <v>0.5695996328649197</v>
      </c>
      <c r="N2" s="154">
        <f>N7/N6</f>
        <v>0.8482061076529078</v>
      </c>
      <c r="O2" s="7"/>
    </row>
    <row r="3" spans="1:15" ht="12.75">
      <c r="A3" s="45" t="s">
        <v>62</v>
      </c>
      <c r="B3" s="54" t="s">
        <v>99</v>
      </c>
      <c r="C3" s="55" t="s">
        <v>0</v>
      </c>
      <c r="D3" s="55" t="s">
        <v>1</v>
      </c>
      <c r="E3" s="55" t="s">
        <v>2</v>
      </c>
      <c r="F3" s="55" t="s">
        <v>3</v>
      </c>
      <c r="G3" s="55" t="s">
        <v>4</v>
      </c>
      <c r="H3" s="55" t="s">
        <v>5</v>
      </c>
      <c r="I3" s="56" t="s">
        <v>6</v>
      </c>
      <c r="J3" s="56" t="s">
        <v>7</v>
      </c>
      <c r="K3" s="56" t="s">
        <v>8</v>
      </c>
      <c r="L3" s="56" t="s">
        <v>9</v>
      </c>
      <c r="M3" s="56" t="s">
        <v>10</v>
      </c>
      <c r="N3" s="55" t="s">
        <v>11</v>
      </c>
      <c r="O3" s="56" t="s">
        <v>12</v>
      </c>
    </row>
    <row r="4" spans="1:15" s="3" customFormat="1" ht="12.75">
      <c r="A4" s="80" t="s">
        <v>13</v>
      </c>
      <c r="B4" s="81" t="s">
        <v>100</v>
      </c>
      <c r="C4" s="42">
        <v>3512182</v>
      </c>
      <c r="D4" s="42">
        <v>3145896</v>
      </c>
      <c r="E4" s="42">
        <v>3449266</v>
      </c>
      <c r="F4" s="42">
        <v>3345233</v>
      </c>
      <c r="G4" s="42">
        <v>3396862</v>
      </c>
      <c r="H4" s="42">
        <v>3125481</v>
      </c>
      <c r="I4" s="42">
        <v>3281651</v>
      </c>
      <c r="J4" s="42">
        <v>3170242</v>
      </c>
      <c r="K4" s="42">
        <v>3136378</v>
      </c>
      <c r="L4" s="42">
        <v>3277591</v>
      </c>
      <c r="M4" s="42">
        <v>3204789</v>
      </c>
      <c r="N4" s="42">
        <v>3559132</v>
      </c>
      <c r="O4" s="43">
        <f>SUM(C4:N4)</f>
        <v>39604703</v>
      </c>
    </row>
    <row r="5" spans="1:15" s="3" customFormat="1" ht="12.75">
      <c r="A5" s="80" t="s">
        <v>106</v>
      </c>
      <c r="B5" s="81" t="s">
        <v>100</v>
      </c>
      <c r="C5" s="42">
        <f>C4-C6</f>
        <v>47638</v>
      </c>
      <c r="D5" s="42">
        <f aca="true" t="shared" si="1" ref="D5:N5">D4-D6</f>
        <v>42776</v>
      </c>
      <c r="E5" s="42">
        <f t="shared" si="1"/>
        <v>36922</v>
      </c>
      <c r="F5" s="42">
        <f t="shared" si="1"/>
        <v>46665</v>
      </c>
      <c r="G5" s="42">
        <f t="shared" si="1"/>
        <v>47542</v>
      </c>
      <c r="H5" s="42">
        <f t="shared" si="1"/>
        <v>46457</v>
      </c>
      <c r="I5" s="42">
        <f t="shared" si="1"/>
        <v>49283</v>
      </c>
      <c r="J5" s="42">
        <f t="shared" si="1"/>
        <v>47018</v>
      </c>
      <c r="K5" s="42">
        <f t="shared" si="1"/>
        <v>44658</v>
      </c>
      <c r="L5" s="42">
        <f t="shared" si="1"/>
        <v>40119</v>
      </c>
      <c r="M5" s="42">
        <f t="shared" si="1"/>
        <v>45189</v>
      </c>
      <c r="N5" s="42">
        <f t="shared" si="1"/>
        <v>47996</v>
      </c>
      <c r="O5" s="43">
        <f aca="true" t="shared" si="2" ref="O5:O16">SUM(C5:N5)</f>
        <v>542263</v>
      </c>
    </row>
    <row r="6" spans="1:15" s="3" customFormat="1" ht="12.75">
      <c r="A6" s="80" t="s">
        <v>14</v>
      </c>
      <c r="B6" s="81" t="s">
        <v>100</v>
      </c>
      <c r="C6" s="42">
        <v>3464544</v>
      </c>
      <c r="D6" s="42">
        <v>3103120</v>
      </c>
      <c r="E6" s="42">
        <v>3412344</v>
      </c>
      <c r="F6" s="42">
        <v>3298568</v>
      </c>
      <c r="G6" s="42">
        <v>3349320</v>
      </c>
      <c r="H6" s="42">
        <v>3079024</v>
      </c>
      <c r="I6" s="42">
        <v>3232368</v>
      </c>
      <c r="J6" s="42">
        <v>3123224</v>
      </c>
      <c r="K6" s="42">
        <v>3091720</v>
      </c>
      <c r="L6" s="42">
        <v>3237472</v>
      </c>
      <c r="M6" s="42">
        <v>3159600</v>
      </c>
      <c r="N6" s="42">
        <v>3511136</v>
      </c>
      <c r="O6" s="43">
        <f t="shared" si="2"/>
        <v>39062440</v>
      </c>
    </row>
    <row r="7" spans="1:16" s="3" customFormat="1" ht="12.75">
      <c r="A7" s="80" t="s">
        <v>107</v>
      </c>
      <c r="B7" s="81" t="s">
        <v>100</v>
      </c>
      <c r="C7" s="42">
        <f>'[4]Tongatapu'!$D$5</f>
        <v>2310680</v>
      </c>
      <c r="D7" s="42">
        <f>'[4]Tongatapu'!D6</f>
        <v>2282075</v>
      </c>
      <c r="E7" s="42">
        <f>'[4]Tongatapu'!D7</f>
        <v>2509184</v>
      </c>
      <c r="F7" s="42">
        <f>'[4]Tongatapu'!D8</f>
        <v>2460070</v>
      </c>
      <c r="G7" s="42">
        <f>'[4]Tongatapu'!D9</f>
        <v>2379402</v>
      </c>
      <c r="H7" s="42">
        <f>'[4]Tongatapu'!D10</f>
        <v>1819247</v>
      </c>
      <c r="I7" s="42">
        <f>'[4]Tongatapu'!D11</f>
        <v>2478087</v>
      </c>
      <c r="J7" s="42">
        <f>'[4]Tongatapu'!D12</f>
        <v>2240137</v>
      </c>
      <c r="K7" s="42">
        <f>'[4]Tongatapu'!D13</f>
        <v>3039144</v>
      </c>
      <c r="L7" s="42">
        <f>'[4]Tongatapu'!D14</f>
        <v>2340021</v>
      </c>
      <c r="M7" s="42">
        <f>'[4]Tongatapu'!D15</f>
        <v>1799707</v>
      </c>
      <c r="N7" s="42">
        <f>'[3]Tongatapu'!D16</f>
        <v>2978167</v>
      </c>
      <c r="O7" s="43">
        <f t="shared" si="2"/>
        <v>28635921</v>
      </c>
      <c r="P7" s="8"/>
    </row>
    <row r="8" spans="1:16" s="3" customFormat="1" ht="12.75">
      <c r="A8" s="80" t="s">
        <v>124</v>
      </c>
      <c r="B8" s="81" t="s">
        <v>100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43">
        <f t="shared" si="2"/>
        <v>0</v>
      </c>
      <c r="P8" s="155"/>
    </row>
    <row r="9" spans="1:15" s="3" customFormat="1" ht="12.75">
      <c r="A9" s="80" t="s">
        <v>125</v>
      </c>
      <c r="B9" s="81" t="s">
        <v>100</v>
      </c>
      <c r="C9" s="119">
        <f>C6-C7</f>
        <v>1153864</v>
      </c>
      <c r="D9" s="119">
        <f aca="true" t="shared" si="3" ref="D9:N9">D6-D7</f>
        <v>821045</v>
      </c>
      <c r="E9" s="119">
        <f t="shared" si="3"/>
        <v>903160</v>
      </c>
      <c r="F9" s="119">
        <f t="shared" si="3"/>
        <v>838498</v>
      </c>
      <c r="G9" s="119">
        <f t="shared" si="3"/>
        <v>969918</v>
      </c>
      <c r="H9" s="119">
        <f t="shared" si="3"/>
        <v>1259777</v>
      </c>
      <c r="I9" s="119">
        <f t="shared" si="3"/>
        <v>754281</v>
      </c>
      <c r="J9" s="119">
        <f t="shared" si="3"/>
        <v>883087</v>
      </c>
      <c r="K9" s="119">
        <f t="shared" si="3"/>
        <v>52576</v>
      </c>
      <c r="L9" s="119">
        <f t="shared" si="3"/>
        <v>897451</v>
      </c>
      <c r="M9" s="119">
        <f t="shared" si="3"/>
        <v>1359893</v>
      </c>
      <c r="N9" s="119">
        <f t="shared" si="3"/>
        <v>532969</v>
      </c>
      <c r="O9" s="43">
        <f t="shared" si="2"/>
        <v>10426519</v>
      </c>
    </row>
    <row r="10" spans="1:15" s="3" customFormat="1" ht="12.75">
      <c r="A10" s="80" t="s">
        <v>126</v>
      </c>
      <c r="B10" s="81" t="s">
        <v>100</v>
      </c>
      <c r="C10" s="151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43">
        <f t="shared" si="2"/>
        <v>0</v>
      </c>
    </row>
    <row r="11" spans="1:17" s="3" customFormat="1" ht="12.75">
      <c r="A11" s="80" t="s">
        <v>97</v>
      </c>
      <c r="B11" s="81" t="s">
        <v>105</v>
      </c>
      <c r="C11" s="161">
        <v>8400</v>
      </c>
      <c r="D11" s="161">
        <v>8400</v>
      </c>
      <c r="E11" s="161">
        <v>8400</v>
      </c>
      <c r="F11" s="161">
        <v>8400</v>
      </c>
      <c r="G11" s="161">
        <v>8400</v>
      </c>
      <c r="H11" s="161">
        <v>8400</v>
      </c>
      <c r="I11" s="161">
        <v>8400</v>
      </c>
      <c r="J11" s="161">
        <v>8400</v>
      </c>
      <c r="K11" s="161">
        <v>8400</v>
      </c>
      <c r="L11" s="161">
        <v>8400</v>
      </c>
      <c r="M11" s="161">
        <v>8400</v>
      </c>
      <c r="N11" s="161">
        <v>8400</v>
      </c>
      <c r="O11" s="43">
        <f>AVERAGE(C11:N11)</f>
        <v>8400</v>
      </c>
      <c r="P11" s="11"/>
      <c r="Q11" s="12"/>
    </row>
    <row r="12" spans="1:17" s="3" customFormat="1" ht="12.75">
      <c r="A12" s="80" t="s">
        <v>98</v>
      </c>
      <c r="B12" s="81" t="s">
        <v>105</v>
      </c>
      <c r="C12" s="161">
        <v>8000</v>
      </c>
      <c r="D12" s="161">
        <v>8000</v>
      </c>
      <c r="E12" s="161">
        <v>8000</v>
      </c>
      <c r="F12" s="161">
        <v>8000</v>
      </c>
      <c r="G12" s="161">
        <v>8000</v>
      </c>
      <c r="H12" s="161">
        <v>8000</v>
      </c>
      <c r="I12" s="161">
        <v>8000</v>
      </c>
      <c r="J12" s="161">
        <v>8000</v>
      </c>
      <c r="K12" s="161">
        <v>8000</v>
      </c>
      <c r="L12" s="161">
        <v>8000</v>
      </c>
      <c r="M12" s="161">
        <v>8000</v>
      </c>
      <c r="N12" s="161">
        <v>8000</v>
      </c>
      <c r="O12" s="43">
        <f>AVERAGE(C12:N12)</f>
        <v>8000</v>
      </c>
      <c r="P12" s="11"/>
      <c r="Q12" s="12"/>
    </row>
    <row r="13" spans="1:15" s="3" customFormat="1" ht="12.75">
      <c r="A13" s="80" t="s">
        <v>15</v>
      </c>
      <c r="B13" s="81" t="s">
        <v>101</v>
      </c>
      <c r="C13" s="42">
        <v>897772</v>
      </c>
      <c r="D13" s="82">
        <v>761228</v>
      </c>
      <c r="E13" s="82">
        <v>942072</v>
      </c>
      <c r="F13" s="82">
        <v>871430</v>
      </c>
      <c r="G13" s="82">
        <v>867622</v>
      </c>
      <c r="H13" s="82">
        <v>793317</v>
      </c>
      <c r="I13" s="82">
        <v>840299</v>
      </c>
      <c r="J13" s="82">
        <v>768077</v>
      </c>
      <c r="K13" s="82">
        <v>792808</v>
      </c>
      <c r="L13" s="82">
        <v>835958</v>
      </c>
      <c r="M13" s="82">
        <v>755917</v>
      </c>
      <c r="N13" s="82">
        <v>905762</v>
      </c>
      <c r="O13" s="43">
        <f t="shared" si="2"/>
        <v>10032262</v>
      </c>
    </row>
    <row r="14" spans="1:15" s="3" customFormat="1" ht="12.75">
      <c r="A14" s="80" t="s">
        <v>84</v>
      </c>
      <c r="B14" s="81" t="s">
        <v>101</v>
      </c>
      <c r="C14" s="42">
        <v>3580</v>
      </c>
      <c r="D14" s="82">
        <v>1816</v>
      </c>
      <c r="E14" s="82">
        <v>2930</v>
      </c>
      <c r="F14" s="82">
        <v>3862</v>
      </c>
      <c r="G14" s="82">
        <v>2862</v>
      </c>
      <c r="H14" s="82">
        <v>360</v>
      </c>
      <c r="I14" s="82">
        <v>3370</v>
      </c>
      <c r="J14" s="82">
        <v>2830</v>
      </c>
      <c r="K14" s="82">
        <v>1826</v>
      </c>
      <c r="L14" s="82">
        <v>2966</v>
      </c>
      <c r="M14" s="82">
        <v>1880</v>
      </c>
      <c r="N14" s="82">
        <v>2593</v>
      </c>
      <c r="O14" s="43">
        <f t="shared" si="2"/>
        <v>30875</v>
      </c>
    </row>
    <row r="15" spans="1:15" s="3" customFormat="1" ht="12.75">
      <c r="A15" s="80" t="s">
        <v>83</v>
      </c>
      <c r="B15" s="81" t="s">
        <v>102</v>
      </c>
      <c r="C15" s="42">
        <f>'[3]Tongatapu'!$C$5</f>
        <v>15679</v>
      </c>
      <c r="D15" s="42">
        <f>'[3]Tongatapu'!C6</f>
        <v>14417</v>
      </c>
      <c r="E15" s="42">
        <f>'[3]Tongatapu'!C7</f>
        <v>11501</v>
      </c>
      <c r="F15" s="42">
        <f>'[3]Tongatapu'!C8</f>
        <v>15365</v>
      </c>
      <c r="G15" s="42">
        <f>'[3]Tongatapu'!C9</f>
        <v>15456</v>
      </c>
      <c r="H15" s="42">
        <f>'[3]Tongatapu'!C10</f>
        <v>14343</v>
      </c>
      <c r="I15" s="42">
        <f>'[3]Tongatapu'!C11</f>
        <v>14318</v>
      </c>
      <c r="J15" s="42">
        <f>'[3]Tongatapu'!C12</f>
        <v>14291</v>
      </c>
      <c r="K15" s="42">
        <f>'[3]Tongatapu'!C13</f>
        <v>14307</v>
      </c>
      <c r="L15" s="42">
        <f>'[3]Tongatapu'!C14</f>
        <v>14351</v>
      </c>
      <c r="M15" s="42">
        <f>'[3]Tongatapu'!C15</f>
        <v>14318</v>
      </c>
      <c r="N15" s="42">
        <f>'[3]Tongatapu'!C16</f>
        <v>14228</v>
      </c>
      <c r="O15" s="43">
        <f>MAX(C15:N15)</f>
        <v>15679</v>
      </c>
    </row>
    <row r="16" spans="1:15" s="3" customFormat="1" ht="12.75">
      <c r="A16" s="80" t="s">
        <v>16</v>
      </c>
      <c r="B16" s="81" t="s">
        <v>104</v>
      </c>
      <c r="C16" s="42">
        <v>2188</v>
      </c>
      <c r="D16" s="82">
        <v>2575</v>
      </c>
      <c r="E16" s="82">
        <v>2899</v>
      </c>
      <c r="F16" s="82">
        <v>2948</v>
      </c>
      <c r="G16" s="121">
        <f>AVERAGE(C16:F16)</f>
        <v>2652.5</v>
      </c>
      <c r="H16" s="82">
        <v>2700</v>
      </c>
      <c r="I16" s="82">
        <v>2872</v>
      </c>
      <c r="J16" s="122">
        <f>AVERAGE(C16:I16)</f>
        <v>2690.6428571428573</v>
      </c>
      <c r="K16" s="122">
        <f>AVERAGE(D16:J16)</f>
        <v>2762.448979591837</v>
      </c>
      <c r="L16" s="82">
        <v>2916</v>
      </c>
      <c r="M16" s="82">
        <v>2546</v>
      </c>
      <c r="N16" s="82">
        <v>3190</v>
      </c>
      <c r="O16" s="43">
        <f t="shared" si="2"/>
        <v>32939.5918367347</v>
      </c>
    </row>
    <row r="17" spans="1:15" s="3" customFormat="1" ht="12.75">
      <c r="A17" s="80" t="s">
        <v>108</v>
      </c>
      <c r="B17" s="81" t="s">
        <v>105</v>
      </c>
      <c r="C17" s="82">
        <v>6876</v>
      </c>
      <c r="D17" s="82">
        <v>6805</v>
      </c>
      <c r="E17" s="82">
        <v>6690</v>
      </c>
      <c r="F17" s="82">
        <v>6972</v>
      </c>
      <c r="G17" s="121">
        <f>AVERAGE(C17:F17)</f>
        <v>6835.75</v>
      </c>
      <c r="H17" s="82">
        <v>6815</v>
      </c>
      <c r="I17" s="82">
        <v>6841</v>
      </c>
      <c r="J17" s="82">
        <v>6669</v>
      </c>
      <c r="K17" s="82">
        <v>6785</v>
      </c>
      <c r="L17" s="82">
        <v>6780</v>
      </c>
      <c r="M17" s="82">
        <v>6722</v>
      </c>
      <c r="N17" s="82">
        <v>7423</v>
      </c>
      <c r="O17" s="43">
        <f>MAX(C17:N17)</f>
        <v>7423</v>
      </c>
    </row>
    <row r="18" spans="1:15" s="3" customFormat="1" ht="12.75">
      <c r="A18" s="80" t="s">
        <v>109</v>
      </c>
      <c r="B18" s="81" t="s">
        <v>105</v>
      </c>
      <c r="C18" s="82">
        <v>932</v>
      </c>
      <c r="D18" s="82">
        <v>3146</v>
      </c>
      <c r="E18" s="82">
        <v>2089</v>
      </c>
      <c r="F18" s="82">
        <v>3064</v>
      </c>
      <c r="G18" s="121">
        <f>AVERAGE(C18:F18)</f>
        <v>2307.75</v>
      </c>
      <c r="H18" s="82">
        <v>3000</v>
      </c>
      <c r="I18" s="82">
        <v>3030</v>
      </c>
      <c r="J18" s="82">
        <v>2920</v>
      </c>
      <c r="K18" s="82">
        <v>2296</v>
      </c>
      <c r="L18" s="82">
        <v>3063</v>
      </c>
      <c r="M18" s="82">
        <v>3120</v>
      </c>
      <c r="N18" s="82">
        <v>3256</v>
      </c>
      <c r="O18" s="43">
        <f>MIN(C18:N18)</f>
        <v>932</v>
      </c>
    </row>
    <row r="19" spans="1:15" s="3" customFormat="1" ht="12.75">
      <c r="A19" s="80" t="s">
        <v>110</v>
      </c>
      <c r="B19" s="81" t="s">
        <v>103</v>
      </c>
      <c r="C19" s="139">
        <f>C4/C13</f>
        <v>3.912109087830763</v>
      </c>
      <c r="D19" s="139">
        <f aca="true" t="shared" si="4" ref="D19:O19">D4/D13</f>
        <v>4.132659334654006</v>
      </c>
      <c r="E19" s="139">
        <f t="shared" si="4"/>
        <v>3.6613613396852895</v>
      </c>
      <c r="F19" s="139">
        <f t="shared" si="4"/>
        <v>3.8387856741218456</v>
      </c>
      <c r="G19" s="139">
        <f t="shared" si="4"/>
        <v>3.9151404643957854</v>
      </c>
      <c r="H19" s="139">
        <f t="shared" si="4"/>
        <v>3.939763045541694</v>
      </c>
      <c r="I19" s="139">
        <f t="shared" si="4"/>
        <v>3.9053372668538224</v>
      </c>
      <c r="J19" s="139">
        <f t="shared" si="4"/>
        <v>4.127505445417582</v>
      </c>
      <c r="K19" s="139">
        <f t="shared" si="4"/>
        <v>3.9560372751031774</v>
      </c>
      <c r="L19" s="139">
        <f t="shared" si="4"/>
        <v>3.9207603731287937</v>
      </c>
      <c r="M19" s="139">
        <f t="shared" si="4"/>
        <v>4.239604348096418</v>
      </c>
      <c r="N19" s="139">
        <f t="shared" si="4"/>
        <v>3.929434001426423</v>
      </c>
      <c r="O19" s="139">
        <f t="shared" si="4"/>
        <v>3.9477341201814706</v>
      </c>
    </row>
    <row r="20" spans="1:15" ht="12.75">
      <c r="A20" s="49"/>
      <c r="B20" s="49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2"/>
    </row>
    <row r="21" spans="1:15" ht="12.75">
      <c r="A21" s="33" t="s">
        <v>65</v>
      </c>
      <c r="B21" s="34" t="s">
        <v>99</v>
      </c>
      <c r="C21" s="35" t="s">
        <v>0</v>
      </c>
      <c r="D21" s="35" t="s">
        <v>1</v>
      </c>
      <c r="E21" s="35" t="s">
        <v>2</v>
      </c>
      <c r="F21" s="35" t="s">
        <v>3</v>
      </c>
      <c r="G21" s="35" t="s">
        <v>4</v>
      </c>
      <c r="H21" s="35" t="s">
        <v>5</v>
      </c>
      <c r="I21" s="36" t="s">
        <v>6</v>
      </c>
      <c r="J21" s="36" t="s">
        <v>7</v>
      </c>
      <c r="K21" s="36" t="s">
        <v>8</v>
      </c>
      <c r="L21" s="36" t="s">
        <v>9</v>
      </c>
      <c r="M21" s="36" t="s">
        <v>10</v>
      </c>
      <c r="N21" s="35" t="s">
        <v>11</v>
      </c>
      <c r="O21" s="36" t="s">
        <v>12</v>
      </c>
    </row>
    <row r="22" spans="1:15" ht="12.75">
      <c r="A22" s="79" t="s">
        <v>13</v>
      </c>
      <c r="B22" s="37" t="s">
        <v>100</v>
      </c>
      <c r="C22" s="40">
        <v>363440</v>
      </c>
      <c r="D22" s="40">
        <v>327144</v>
      </c>
      <c r="E22" s="40">
        <v>388246</v>
      </c>
      <c r="F22" s="40">
        <v>385756</v>
      </c>
      <c r="G22" s="40">
        <v>384088</v>
      </c>
      <c r="H22" s="40">
        <v>331568</v>
      </c>
      <c r="I22" s="40">
        <v>357750</v>
      </c>
      <c r="J22" s="40">
        <v>368310</v>
      </c>
      <c r="K22" s="40">
        <v>375516</v>
      </c>
      <c r="L22" s="40">
        <v>404129</v>
      </c>
      <c r="M22" s="40">
        <v>368361</v>
      </c>
      <c r="N22" s="40">
        <v>397755</v>
      </c>
      <c r="O22" s="41">
        <f aca="true" t="shared" si="5" ref="O22:O32">SUM(C22:N22)</f>
        <v>4452063</v>
      </c>
    </row>
    <row r="23" spans="1:16" ht="12.75">
      <c r="A23" s="79" t="s">
        <v>106</v>
      </c>
      <c r="B23" s="37" t="s">
        <v>100</v>
      </c>
      <c r="C23" s="40">
        <f>C22-C24</f>
        <v>18067</v>
      </c>
      <c r="D23" s="40">
        <f aca="true" t="shared" si="6" ref="D23:N23">D22-D24</f>
        <v>15794</v>
      </c>
      <c r="E23" s="40">
        <f t="shared" si="6"/>
        <v>18150</v>
      </c>
      <c r="F23" s="40">
        <f t="shared" si="6"/>
        <v>17738</v>
      </c>
      <c r="G23" s="40">
        <f t="shared" si="6"/>
        <v>16558</v>
      </c>
      <c r="H23" s="40">
        <f t="shared" si="6"/>
        <v>16558</v>
      </c>
      <c r="I23" s="40">
        <f t="shared" si="6"/>
        <v>16000</v>
      </c>
      <c r="J23" s="40">
        <f t="shared" si="6"/>
        <v>16000</v>
      </c>
      <c r="K23" s="40">
        <f t="shared" si="6"/>
        <v>19426</v>
      </c>
      <c r="L23" s="40">
        <f t="shared" si="6"/>
        <v>19025</v>
      </c>
      <c r="M23" s="40">
        <f t="shared" si="6"/>
        <v>19055</v>
      </c>
      <c r="N23" s="40">
        <f t="shared" si="6"/>
        <v>19085</v>
      </c>
      <c r="O23" s="41">
        <f t="shared" si="5"/>
        <v>211456</v>
      </c>
      <c r="P23" s="5"/>
    </row>
    <row r="24" spans="1:16" ht="12.75">
      <c r="A24" s="79" t="s">
        <v>14</v>
      </c>
      <c r="B24" s="37" t="s">
        <v>100</v>
      </c>
      <c r="C24" s="40">
        <v>345373</v>
      </c>
      <c r="D24" s="40">
        <v>311350</v>
      </c>
      <c r="E24" s="40">
        <v>370096</v>
      </c>
      <c r="F24" s="40">
        <v>368018</v>
      </c>
      <c r="G24" s="40">
        <v>367530</v>
      </c>
      <c r="H24" s="40">
        <v>315010</v>
      </c>
      <c r="I24" s="40">
        <v>341750</v>
      </c>
      <c r="J24" s="40">
        <v>352310</v>
      </c>
      <c r="K24" s="40">
        <v>356090</v>
      </c>
      <c r="L24" s="40">
        <v>385104</v>
      </c>
      <c r="M24" s="117">
        <v>349306</v>
      </c>
      <c r="N24" s="40">
        <v>378670</v>
      </c>
      <c r="O24" s="41">
        <f t="shared" si="5"/>
        <v>4240607</v>
      </c>
      <c r="P24" s="5"/>
    </row>
    <row r="25" spans="1:15" ht="12.75">
      <c r="A25" s="79" t="s">
        <v>107</v>
      </c>
      <c r="B25" s="37" t="s">
        <v>100</v>
      </c>
      <c r="C25" s="40">
        <f>'[3]Vava''u'!$D$5</f>
        <v>257833</v>
      </c>
      <c r="D25" s="40">
        <f>'[3]Vava''u'!D6</f>
        <v>288150</v>
      </c>
      <c r="E25" s="40">
        <f>'[3]Vava''u'!D7</f>
        <v>251971</v>
      </c>
      <c r="F25" s="40">
        <f>'[3]Vava''u'!D8</f>
        <v>358372</v>
      </c>
      <c r="G25" s="40">
        <f>'[3]Vava''u'!D9</f>
        <v>262552</v>
      </c>
      <c r="H25" s="40">
        <f>'[3]Vava''u'!D10</f>
        <v>185998</v>
      </c>
      <c r="I25" s="40">
        <f>'[3]Vava''u'!D11</f>
        <v>287100</v>
      </c>
      <c r="J25" s="40">
        <f>'[3]Vava''u'!D12</f>
        <v>289528</v>
      </c>
      <c r="K25" s="40">
        <f>'[3]Vava''u'!D13</f>
        <v>328034</v>
      </c>
      <c r="L25" s="40">
        <f>'[3]Vava''u'!D14</f>
        <v>297995</v>
      </c>
      <c r="M25" s="40">
        <f>'[3]Vava''u'!D15</f>
        <v>343604</v>
      </c>
      <c r="N25" s="40">
        <f>'[3]Vava''u'!D16</f>
        <v>372360</v>
      </c>
      <c r="O25" s="41">
        <f t="shared" si="5"/>
        <v>3523497</v>
      </c>
    </row>
    <row r="26" spans="1:16" s="90" customFormat="1" ht="12.75">
      <c r="A26" s="79" t="s">
        <v>124</v>
      </c>
      <c r="B26" s="37" t="s">
        <v>100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9"/>
    </row>
    <row r="27" spans="1:15" s="90" customFormat="1" ht="12.75">
      <c r="A27" s="79" t="s">
        <v>125</v>
      </c>
      <c r="B27" s="37" t="s">
        <v>100</v>
      </c>
      <c r="C27" s="129">
        <f>C24-C25</f>
        <v>87540</v>
      </c>
      <c r="D27" s="129">
        <f aca="true" t="shared" si="7" ref="D27:O27">D24-D25</f>
        <v>23200</v>
      </c>
      <c r="E27" s="129">
        <f t="shared" si="7"/>
        <v>118125</v>
      </c>
      <c r="F27" s="129">
        <f t="shared" si="7"/>
        <v>9646</v>
      </c>
      <c r="G27" s="129">
        <f t="shared" si="7"/>
        <v>104978</v>
      </c>
      <c r="H27" s="129">
        <f t="shared" si="7"/>
        <v>129012</v>
      </c>
      <c r="I27" s="129">
        <f t="shared" si="7"/>
        <v>54650</v>
      </c>
      <c r="J27" s="129">
        <f t="shared" si="7"/>
        <v>62782</v>
      </c>
      <c r="K27" s="129">
        <f t="shared" si="7"/>
        <v>28056</v>
      </c>
      <c r="L27" s="129">
        <f t="shared" si="7"/>
        <v>87109</v>
      </c>
      <c r="M27" s="129">
        <f t="shared" si="7"/>
        <v>5702</v>
      </c>
      <c r="N27" s="129">
        <f t="shared" si="7"/>
        <v>6310</v>
      </c>
      <c r="O27" s="129">
        <f t="shared" si="7"/>
        <v>717110</v>
      </c>
    </row>
    <row r="28" spans="1:15" s="90" customFormat="1" ht="12.75">
      <c r="A28" s="79" t="s">
        <v>126</v>
      </c>
      <c r="B28" s="37" t="s">
        <v>100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41">
        <f t="shared" si="5"/>
        <v>0</v>
      </c>
    </row>
    <row r="29" spans="1:15" s="3" customFormat="1" ht="12.75">
      <c r="A29" s="79" t="s">
        <v>97</v>
      </c>
      <c r="B29" s="37" t="s">
        <v>105</v>
      </c>
      <c r="C29" s="42">
        <v>1158</v>
      </c>
      <c r="D29" s="42">
        <v>1158</v>
      </c>
      <c r="E29" s="42">
        <v>1158</v>
      </c>
      <c r="F29" s="42">
        <v>1158</v>
      </c>
      <c r="G29" s="42">
        <v>1158</v>
      </c>
      <c r="H29" s="42">
        <v>1158</v>
      </c>
      <c r="I29" s="42">
        <v>1158</v>
      </c>
      <c r="J29" s="42">
        <v>1158</v>
      </c>
      <c r="K29" s="42">
        <v>1158</v>
      </c>
      <c r="L29" s="42">
        <v>1158</v>
      </c>
      <c r="M29" s="42">
        <v>1158</v>
      </c>
      <c r="N29" s="42">
        <v>1158</v>
      </c>
      <c r="O29" s="41">
        <f>AVERAGE(C29:N29)</f>
        <v>1158</v>
      </c>
    </row>
    <row r="30" spans="1:15" s="3" customFormat="1" ht="12.75">
      <c r="A30" s="79" t="s">
        <v>98</v>
      </c>
      <c r="B30" s="37" t="s">
        <v>105</v>
      </c>
      <c r="C30" s="42">
        <v>1100.1</v>
      </c>
      <c r="D30" s="42">
        <v>1100.1</v>
      </c>
      <c r="E30" s="42">
        <v>1100.1</v>
      </c>
      <c r="F30" s="42">
        <v>1100.1</v>
      </c>
      <c r="G30" s="42">
        <v>1100.1</v>
      </c>
      <c r="H30" s="42">
        <v>1100.1</v>
      </c>
      <c r="I30" s="42">
        <v>1100.1</v>
      </c>
      <c r="J30" s="42">
        <v>1100.1</v>
      </c>
      <c r="K30" s="42">
        <v>1100.1</v>
      </c>
      <c r="L30" s="42">
        <v>1100.1</v>
      </c>
      <c r="M30" s="42">
        <v>1100.1</v>
      </c>
      <c r="N30" s="42">
        <v>1100.1</v>
      </c>
      <c r="O30" s="41">
        <f>AVERAGE(C30:N30)</f>
        <v>1100.1000000000001</v>
      </c>
    </row>
    <row r="31" spans="1:15" ht="12.75">
      <c r="A31" s="79" t="s">
        <v>15</v>
      </c>
      <c r="B31" s="37" t="s">
        <v>101</v>
      </c>
      <c r="C31" s="40">
        <v>102419</v>
      </c>
      <c r="D31" s="44">
        <v>88453</v>
      </c>
      <c r="E31" s="44">
        <v>102987</v>
      </c>
      <c r="F31" s="44">
        <v>103485</v>
      </c>
      <c r="G31" s="44">
        <v>106490</v>
      </c>
      <c r="H31" s="44">
        <v>91847</v>
      </c>
      <c r="I31" s="44">
        <v>86414</v>
      </c>
      <c r="J31" s="44">
        <v>71380</v>
      </c>
      <c r="K31" s="44">
        <v>99331</v>
      </c>
      <c r="L31" s="44">
        <v>106286</v>
      </c>
      <c r="M31" s="44">
        <v>100385</v>
      </c>
      <c r="N31" s="44">
        <v>107391</v>
      </c>
      <c r="O31" s="41">
        <f t="shared" si="5"/>
        <v>1166868</v>
      </c>
    </row>
    <row r="32" spans="1:15" ht="12.75">
      <c r="A32" s="79" t="s">
        <v>84</v>
      </c>
      <c r="B32" s="37" t="s">
        <v>101</v>
      </c>
      <c r="C32" s="40">
        <v>135</v>
      </c>
      <c r="D32" s="44">
        <v>153</v>
      </c>
      <c r="E32" s="44">
        <v>162</v>
      </c>
      <c r="F32" s="44">
        <v>416</v>
      </c>
      <c r="G32" s="44">
        <v>352</v>
      </c>
      <c r="H32" s="44">
        <v>317</v>
      </c>
      <c r="I32" s="44">
        <v>317</v>
      </c>
      <c r="J32" s="44">
        <v>267</v>
      </c>
      <c r="K32" s="44">
        <v>418</v>
      </c>
      <c r="L32" s="44">
        <v>445</v>
      </c>
      <c r="M32" s="44">
        <v>366</v>
      </c>
      <c r="N32" s="44">
        <v>489</v>
      </c>
      <c r="O32" s="41">
        <f t="shared" si="5"/>
        <v>3837</v>
      </c>
    </row>
    <row r="33" spans="1:15" ht="12.75">
      <c r="A33" s="79" t="s">
        <v>83</v>
      </c>
      <c r="B33" s="37" t="s">
        <v>102</v>
      </c>
      <c r="C33" s="117">
        <f aca="true" t="shared" si="8" ref="C33:H33">AVERAGE(D33:I33)</f>
        <v>3192.9308105145706</v>
      </c>
      <c r="D33" s="117">
        <f t="shared" si="8"/>
        <v>3192.9317697898064</v>
      </c>
      <c r="E33" s="117">
        <f t="shared" si="8"/>
        <v>3192.928229576557</v>
      </c>
      <c r="F33" s="117">
        <f t="shared" si="8"/>
        <v>3192.9227471231593</v>
      </c>
      <c r="G33" s="117">
        <f t="shared" si="8"/>
        <v>3192.9214295743855</v>
      </c>
      <c r="H33" s="117">
        <f t="shared" si="8"/>
        <v>3192.932269139074</v>
      </c>
      <c r="I33" s="117">
        <f>AVERAGE('2004'!D33:I33)</f>
        <v>3192.9484178844427</v>
      </c>
      <c r="J33" s="117">
        <f>AVERAGE('2004'!E33:J33)</f>
        <v>3192.937525441221</v>
      </c>
      <c r="K33" s="117">
        <f>AVERAGE('2004'!F33:K33)</f>
        <v>3192.906988297061</v>
      </c>
      <c r="L33" s="117">
        <f>AVERAGE('2004'!G33:L33)</f>
        <v>3192.8898524027722</v>
      </c>
      <c r="M33" s="117">
        <f>AVERAGE('2004'!H33:M33)</f>
        <v>3192.9135242817415</v>
      </c>
      <c r="N33" s="117">
        <f>AVERAGE('2004'!I33:N33)</f>
        <v>3192.9973065272075</v>
      </c>
      <c r="O33" s="41">
        <f>MAX(C33:N33)</f>
        <v>3192.9973065272075</v>
      </c>
    </row>
    <row r="34" spans="1:15" ht="12.75">
      <c r="A34" s="79" t="s">
        <v>16</v>
      </c>
      <c r="B34" s="37" t="s">
        <v>104</v>
      </c>
      <c r="C34" s="40">
        <v>2188</v>
      </c>
      <c r="D34" s="44">
        <v>1812</v>
      </c>
      <c r="E34" s="44">
        <v>2090</v>
      </c>
      <c r="F34" s="44">
        <v>2099</v>
      </c>
      <c r="G34" s="121">
        <f>AVERAGE(C34:F34)</f>
        <v>2047.25</v>
      </c>
      <c r="H34" s="121">
        <f>AVERAGE(D34:G34)</f>
        <v>2012.0625</v>
      </c>
      <c r="I34" s="44">
        <v>2099</v>
      </c>
      <c r="J34" s="122">
        <f>AVERAGE(C34:I34)</f>
        <v>2049.6160714285716</v>
      </c>
      <c r="K34" s="44">
        <v>1598</v>
      </c>
      <c r="L34" s="44">
        <v>2668</v>
      </c>
      <c r="M34" s="44">
        <v>2024</v>
      </c>
      <c r="N34" s="44">
        <v>3460</v>
      </c>
      <c r="O34" s="41">
        <f>SUM(C34:N34)</f>
        <v>26146.928571428572</v>
      </c>
    </row>
    <row r="35" spans="1:15" ht="12.75">
      <c r="A35" s="79" t="s">
        <v>108</v>
      </c>
      <c r="B35" s="37" t="s">
        <v>105</v>
      </c>
      <c r="C35" s="123">
        <f>AVERAGE(D35:L35)</f>
        <v>859.8789987976087</v>
      </c>
      <c r="D35" s="123">
        <f>AVERAGE(E35:M35)</f>
        <v>861.8910989178479</v>
      </c>
      <c r="E35" s="123">
        <f>AVERAGE(F35:N35)</f>
        <v>869.2019890260631</v>
      </c>
      <c r="F35" s="122">
        <v>800</v>
      </c>
      <c r="G35" s="121">
        <f>AVERAGE(H35:M35)</f>
        <v>869.6882716049382</v>
      </c>
      <c r="H35" s="121">
        <f>AVERAGE(I35:N35)</f>
        <v>879.0185185185186</v>
      </c>
      <c r="I35" s="44">
        <v>800</v>
      </c>
      <c r="J35" s="122">
        <f>AVERAGE(K35:M35)</f>
        <v>884.7777777777778</v>
      </c>
      <c r="K35" s="122">
        <f>AVERAGE(L35:N35)</f>
        <v>897.3333333333334</v>
      </c>
      <c r="L35" s="44">
        <v>877</v>
      </c>
      <c r="M35" s="44">
        <v>880</v>
      </c>
      <c r="N35" s="44">
        <v>935</v>
      </c>
      <c r="O35" s="41">
        <f>MAX(C35:N35)</f>
        <v>935</v>
      </c>
    </row>
    <row r="36" spans="1:15" ht="12.75">
      <c r="A36" s="79" t="s">
        <v>109</v>
      </c>
      <c r="B36" s="37" t="s">
        <v>105</v>
      </c>
      <c r="C36" s="122">
        <f aca="true" t="shared" si="9" ref="C36:J36">AVERAGE(D36:F36)</f>
        <v>367.83432403597004</v>
      </c>
      <c r="D36" s="122">
        <f t="shared" si="9"/>
        <v>367.66895290352073</v>
      </c>
      <c r="E36" s="122">
        <f t="shared" si="9"/>
        <v>368.159122085048</v>
      </c>
      <c r="F36" s="122">
        <f t="shared" si="9"/>
        <v>367.67489711934155</v>
      </c>
      <c r="G36" s="122">
        <f t="shared" si="9"/>
        <v>367.1728395061728</v>
      </c>
      <c r="H36" s="122">
        <f t="shared" si="9"/>
        <v>369.6296296296296</v>
      </c>
      <c r="I36" s="122">
        <f t="shared" si="9"/>
        <v>366.22222222222223</v>
      </c>
      <c r="J36" s="122">
        <f t="shared" si="9"/>
        <v>365.6666666666667</v>
      </c>
      <c r="K36" s="122">
        <f>AVERAGE(L36:N36)</f>
        <v>377</v>
      </c>
      <c r="L36" s="44">
        <v>356</v>
      </c>
      <c r="M36" s="44">
        <v>364</v>
      </c>
      <c r="N36" s="44">
        <v>411</v>
      </c>
      <c r="O36" s="41">
        <f>MIN(C36:N36)</f>
        <v>356</v>
      </c>
    </row>
    <row r="37" spans="1:15" ht="12.75">
      <c r="A37" s="79" t="s">
        <v>110</v>
      </c>
      <c r="B37" s="37" t="s">
        <v>103</v>
      </c>
      <c r="C37" s="143">
        <f>C22/C31</f>
        <v>3.5485603257208136</v>
      </c>
      <c r="D37" s="143">
        <f aca="true" t="shared" si="10" ref="D37:O37">D22/D31</f>
        <v>3.6985065515019278</v>
      </c>
      <c r="E37" s="143">
        <f t="shared" si="10"/>
        <v>3.7698544476487323</v>
      </c>
      <c r="F37" s="143">
        <f t="shared" si="10"/>
        <v>3.7276513504372613</v>
      </c>
      <c r="G37" s="143">
        <f t="shared" si="10"/>
        <v>3.60679876044699</v>
      </c>
      <c r="H37" s="143">
        <f t="shared" si="10"/>
        <v>3.6100035929317236</v>
      </c>
      <c r="I37" s="143">
        <f t="shared" si="10"/>
        <v>4.139954174092161</v>
      </c>
      <c r="J37" s="143">
        <f t="shared" si="10"/>
        <v>5.159848697114038</v>
      </c>
      <c r="K37" s="143">
        <f t="shared" si="10"/>
        <v>3.780451218652787</v>
      </c>
      <c r="L37" s="143">
        <f t="shared" si="10"/>
        <v>3.8022787573151686</v>
      </c>
      <c r="M37" s="143">
        <f t="shared" si="10"/>
        <v>3.6694824924042435</v>
      </c>
      <c r="N37" s="143">
        <f t="shared" si="10"/>
        <v>3.7038019945805516</v>
      </c>
      <c r="O37" s="143">
        <f t="shared" si="10"/>
        <v>3.8153955717356203</v>
      </c>
    </row>
    <row r="38" spans="1:15" ht="12.75">
      <c r="A38" s="46"/>
      <c r="B38" s="29"/>
      <c r="C38" s="31"/>
      <c r="D38" s="31"/>
      <c r="E38" s="31"/>
      <c r="F38" s="31"/>
      <c r="G38" s="31"/>
      <c r="H38" s="31"/>
      <c r="I38" s="32"/>
      <c r="J38" s="32"/>
      <c r="K38" s="32"/>
      <c r="L38" s="32"/>
      <c r="M38" s="32"/>
      <c r="N38" s="31"/>
      <c r="O38" s="32"/>
    </row>
    <row r="39" spans="1:15" ht="12.75">
      <c r="A39" s="45" t="s">
        <v>64</v>
      </c>
      <c r="B39" s="51" t="s">
        <v>99</v>
      </c>
      <c r="C39" s="26" t="s">
        <v>0</v>
      </c>
      <c r="D39" s="26" t="s">
        <v>1</v>
      </c>
      <c r="E39" s="26" t="s">
        <v>2</v>
      </c>
      <c r="F39" s="26" t="s">
        <v>3</v>
      </c>
      <c r="G39" s="26" t="s">
        <v>4</v>
      </c>
      <c r="H39" s="26" t="s">
        <v>5</v>
      </c>
      <c r="I39" s="27" t="s">
        <v>6</v>
      </c>
      <c r="J39" s="27" t="s">
        <v>7</v>
      </c>
      <c r="K39" s="27" t="s">
        <v>8</v>
      </c>
      <c r="L39" s="27" t="s">
        <v>9</v>
      </c>
      <c r="M39" s="27" t="s">
        <v>10</v>
      </c>
      <c r="N39" s="26" t="s">
        <v>11</v>
      </c>
      <c r="O39" s="27" t="s">
        <v>12</v>
      </c>
    </row>
    <row r="40" spans="1:15" ht="12.75">
      <c r="A40" s="80" t="s">
        <v>13</v>
      </c>
      <c r="B40" s="81" t="s">
        <v>100</v>
      </c>
      <c r="C40" s="48">
        <v>108620</v>
      </c>
      <c r="D40" s="48">
        <v>90940</v>
      </c>
      <c r="E40" s="48">
        <v>96370</v>
      </c>
      <c r="F40" s="48">
        <v>107980</v>
      </c>
      <c r="G40" s="48">
        <v>109430</v>
      </c>
      <c r="H40" s="48">
        <v>90740</v>
      </c>
      <c r="I40" s="48">
        <v>101198</v>
      </c>
      <c r="J40" s="48">
        <v>109207</v>
      </c>
      <c r="K40" s="48">
        <v>102138</v>
      </c>
      <c r="L40" s="48">
        <v>115737</v>
      </c>
      <c r="M40" s="48">
        <v>93590</v>
      </c>
      <c r="N40" s="48">
        <v>105500</v>
      </c>
      <c r="O40" s="43">
        <f aca="true" t="shared" si="11" ref="O40:O52">SUM(C40:N40)</f>
        <v>1231450</v>
      </c>
    </row>
    <row r="41" spans="1:15" ht="12.75">
      <c r="A41" s="80" t="s">
        <v>106</v>
      </c>
      <c r="B41" s="81" t="s">
        <v>100</v>
      </c>
      <c r="C41" s="129">
        <f aca="true" t="shared" si="12" ref="C41:H41">C40-C42</f>
        <v>314</v>
      </c>
      <c r="D41" s="129">
        <f t="shared" si="12"/>
        <v>0</v>
      </c>
      <c r="E41" s="129">
        <f t="shared" si="12"/>
        <v>429</v>
      </c>
      <c r="F41" s="129">
        <f t="shared" si="12"/>
        <v>4406</v>
      </c>
      <c r="G41" s="129">
        <f t="shared" si="12"/>
        <v>0</v>
      </c>
      <c r="H41" s="129">
        <f t="shared" si="12"/>
        <v>0</v>
      </c>
      <c r="I41" s="129">
        <f aca="true" t="shared" si="13" ref="I41:N41">I40-I42</f>
        <v>0</v>
      </c>
      <c r="J41" s="42">
        <f t="shared" si="13"/>
        <v>5407</v>
      </c>
      <c r="K41" s="42">
        <f t="shared" si="13"/>
        <v>3834</v>
      </c>
      <c r="L41" s="42">
        <f t="shared" si="13"/>
        <v>4521</v>
      </c>
      <c r="M41" s="42">
        <f t="shared" si="13"/>
        <v>3266</v>
      </c>
      <c r="N41" s="42">
        <f t="shared" si="13"/>
        <v>3632</v>
      </c>
      <c r="O41" s="43">
        <f t="shared" si="11"/>
        <v>25809</v>
      </c>
    </row>
    <row r="42" spans="1:15" ht="12.75">
      <c r="A42" s="80" t="s">
        <v>14</v>
      </c>
      <c r="B42" s="81" t="s">
        <v>100</v>
      </c>
      <c r="C42" s="48">
        <v>108306</v>
      </c>
      <c r="D42" s="48">
        <v>90940</v>
      </c>
      <c r="E42" s="48">
        <v>95941</v>
      </c>
      <c r="F42" s="48">
        <v>103574</v>
      </c>
      <c r="G42" s="48">
        <v>109430</v>
      </c>
      <c r="H42" s="48">
        <v>90740</v>
      </c>
      <c r="I42" s="48">
        <v>101198</v>
      </c>
      <c r="J42" s="48">
        <v>103800</v>
      </c>
      <c r="K42" s="48">
        <v>98304</v>
      </c>
      <c r="L42" s="48">
        <v>111216</v>
      </c>
      <c r="M42" s="48">
        <v>90324</v>
      </c>
      <c r="N42" s="48">
        <v>101868</v>
      </c>
      <c r="O42" s="43">
        <f t="shared" si="11"/>
        <v>1205641</v>
      </c>
    </row>
    <row r="43" spans="1:15" ht="12.75">
      <c r="A43" s="80" t="s">
        <v>107</v>
      </c>
      <c r="B43" s="81" t="s">
        <v>100</v>
      </c>
      <c r="C43" s="48">
        <f>'[3]Ha''apai'!$D$5</f>
        <v>73447</v>
      </c>
      <c r="D43" s="48">
        <f>'[3]Ha''apai'!D6</f>
        <v>65679</v>
      </c>
      <c r="E43" s="48">
        <f>'[3]Ha''apai'!D7</f>
        <v>75513</v>
      </c>
      <c r="F43" s="116">
        <f>F42*0.8</f>
        <v>82859.20000000001</v>
      </c>
      <c r="G43" s="48">
        <f>'[3]Ha''apai'!D9</f>
        <v>85304</v>
      </c>
      <c r="H43" s="48">
        <f>'[3]Ha''apai'!D10</f>
        <v>69498</v>
      </c>
      <c r="I43" s="48">
        <f>'[3]Ha''apai'!D11</f>
        <v>80285</v>
      </c>
      <c r="J43" s="48">
        <f>'[3]Ha''apai'!D12</f>
        <v>86636</v>
      </c>
      <c r="K43" s="48">
        <f>'[3]Ha''apai'!D13</f>
        <v>81006</v>
      </c>
      <c r="L43" s="48">
        <f>'[3]Ha''apai'!D14</f>
        <v>88922</v>
      </c>
      <c r="M43" s="48">
        <f>'[3]Ha''apai'!D15</f>
        <v>75313</v>
      </c>
      <c r="N43" s="116">
        <f>N42*0.8</f>
        <v>81494.40000000001</v>
      </c>
      <c r="O43" s="43">
        <f t="shared" si="11"/>
        <v>945956.6</v>
      </c>
    </row>
    <row r="44" spans="1:15" s="3" customFormat="1" ht="12.75">
      <c r="A44" s="80" t="s">
        <v>124</v>
      </c>
      <c r="B44" s="81" t="s">
        <v>100</v>
      </c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43">
        <f t="shared" si="11"/>
        <v>0</v>
      </c>
    </row>
    <row r="45" spans="1:15" s="3" customFormat="1" ht="12.75">
      <c r="A45" s="80" t="s">
        <v>125</v>
      </c>
      <c r="B45" s="81" t="s">
        <v>100</v>
      </c>
      <c r="C45" s="129">
        <f>C42-C43</f>
        <v>34859</v>
      </c>
      <c r="D45" s="129">
        <f aca="true" t="shared" si="14" ref="D45:O45">D42-D43</f>
        <v>25261</v>
      </c>
      <c r="E45" s="129">
        <f t="shared" si="14"/>
        <v>20428</v>
      </c>
      <c r="F45" s="129">
        <f t="shared" si="14"/>
        <v>20714.79999999999</v>
      </c>
      <c r="G45" s="129">
        <f t="shared" si="14"/>
        <v>24126</v>
      </c>
      <c r="H45" s="129">
        <f t="shared" si="14"/>
        <v>21242</v>
      </c>
      <c r="I45" s="129">
        <f t="shared" si="14"/>
        <v>20913</v>
      </c>
      <c r="J45" s="129">
        <f t="shared" si="14"/>
        <v>17164</v>
      </c>
      <c r="K45" s="129">
        <f t="shared" si="14"/>
        <v>17298</v>
      </c>
      <c r="L45" s="129">
        <f t="shared" si="14"/>
        <v>22294</v>
      </c>
      <c r="M45" s="129">
        <f t="shared" si="14"/>
        <v>15011</v>
      </c>
      <c r="N45" s="129">
        <f t="shared" si="14"/>
        <v>20373.59999999999</v>
      </c>
      <c r="O45" s="129">
        <f t="shared" si="14"/>
        <v>259684.40000000002</v>
      </c>
    </row>
    <row r="46" spans="1:15" s="3" customFormat="1" ht="12.75">
      <c r="A46" s="80" t="s">
        <v>126</v>
      </c>
      <c r="B46" s="81" t="s">
        <v>100</v>
      </c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43">
        <f t="shared" si="11"/>
        <v>0</v>
      </c>
    </row>
    <row r="47" spans="1:17" s="3" customFormat="1" ht="12.75">
      <c r="A47" s="80" t="s">
        <v>97</v>
      </c>
      <c r="B47" s="81" t="s">
        <v>105</v>
      </c>
      <c r="C47" s="42">
        <v>372</v>
      </c>
      <c r="D47" s="42">
        <v>372</v>
      </c>
      <c r="E47" s="42">
        <v>372</v>
      </c>
      <c r="F47" s="42">
        <v>372</v>
      </c>
      <c r="G47" s="42">
        <v>372</v>
      </c>
      <c r="H47" s="42">
        <v>372</v>
      </c>
      <c r="I47" s="42">
        <v>372</v>
      </c>
      <c r="J47" s="42">
        <v>372</v>
      </c>
      <c r="K47" s="42">
        <v>372</v>
      </c>
      <c r="L47" s="42">
        <v>372</v>
      </c>
      <c r="M47" s="42">
        <v>372</v>
      </c>
      <c r="N47" s="42">
        <v>372</v>
      </c>
      <c r="O47" s="43">
        <f>AVERAGE(C47:N47)</f>
        <v>372</v>
      </c>
      <c r="P47" s="11"/>
      <c r="Q47" s="12"/>
    </row>
    <row r="48" spans="1:17" s="3" customFormat="1" ht="12.75">
      <c r="A48" s="80" t="s">
        <v>98</v>
      </c>
      <c r="B48" s="81" t="s">
        <v>105</v>
      </c>
      <c r="C48" s="42">
        <v>353.4</v>
      </c>
      <c r="D48" s="42">
        <v>353.4</v>
      </c>
      <c r="E48" s="42">
        <v>353.4</v>
      </c>
      <c r="F48" s="42">
        <v>353.4</v>
      </c>
      <c r="G48" s="42">
        <v>353.4</v>
      </c>
      <c r="H48" s="42">
        <v>353.4</v>
      </c>
      <c r="I48" s="42">
        <v>353.4</v>
      </c>
      <c r="J48" s="42">
        <v>353.4</v>
      </c>
      <c r="K48" s="42">
        <v>353.4</v>
      </c>
      <c r="L48" s="42">
        <v>353.4</v>
      </c>
      <c r="M48" s="42">
        <v>353.4</v>
      </c>
      <c r="N48" s="42">
        <v>353.4</v>
      </c>
      <c r="O48" s="43">
        <f>AVERAGE(C48:N48)</f>
        <v>353.40000000000003</v>
      </c>
      <c r="P48" s="11"/>
      <c r="Q48" s="12"/>
    </row>
    <row r="49" spans="1:15" ht="12.75">
      <c r="A49" s="80" t="s">
        <v>15</v>
      </c>
      <c r="B49" s="81" t="s">
        <v>101</v>
      </c>
      <c r="C49" s="48">
        <v>33507</v>
      </c>
      <c r="D49" s="48">
        <v>26129</v>
      </c>
      <c r="E49" s="48">
        <v>28486</v>
      </c>
      <c r="F49" s="115">
        <v>24291</v>
      </c>
      <c r="G49" s="48">
        <v>45962</v>
      </c>
      <c r="H49" s="48">
        <v>32509</v>
      </c>
      <c r="I49" s="48">
        <v>25400</v>
      </c>
      <c r="J49" s="48">
        <v>28257</v>
      </c>
      <c r="K49" s="48">
        <v>26465</v>
      </c>
      <c r="L49" s="48">
        <v>29567</v>
      </c>
      <c r="M49" s="48">
        <v>26011</v>
      </c>
      <c r="N49" s="48">
        <v>28404</v>
      </c>
      <c r="O49" s="43">
        <f t="shared" si="11"/>
        <v>354988</v>
      </c>
    </row>
    <row r="50" spans="1:15" s="3" customFormat="1" ht="12.75">
      <c r="A50" s="80" t="s">
        <v>84</v>
      </c>
      <c r="B50" s="81" t="s">
        <v>101</v>
      </c>
      <c r="C50" s="42">
        <v>29</v>
      </c>
      <c r="D50" s="82">
        <v>35</v>
      </c>
      <c r="E50" s="82">
        <v>81</v>
      </c>
      <c r="F50" s="96">
        <v>84</v>
      </c>
      <c r="G50" s="82">
        <v>138</v>
      </c>
      <c r="H50" s="82">
        <v>74</v>
      </c>
      <c r="I50" s="82">
        <v>57</v>
      </c>
      <c r="J50" s="42">
        <v>135</v>
      </c>
      <c r="K50" s="82">
        <v>143</v>
      </c>
      <c r="L50" s="82">
        <v>106</v>
      </c>
      <c r="M50" s="82">
        <v>94</v>
      </c>
      <c r="N50" s="82">
        <v>420</v>
      </c>
      <c r="O50" s="43">
        <f t="shared" si="11"/>
        <v>1396</v>
      </c>
    </row>
    <row r="51" spans="1:15" ht="12.75">
      <c r="A51" s="80" t="s">
        <v>83</v>
      </c>
      <c r="B51" s="81" t="s">
        <v>102</v>
      </c>
      <c r="C51" s="116">
        <f aca="true" t="shared" si="15" ref="C51:H51">AVERAGE(D51:I51)</f>
        <v>984.1612761395176</v>
      </c>
      <c r="D51" s="116">
        <f t="shared" si="15"/>
        <v>984.1590196150167</v>
      </c>
      <c r="E51" s="116">
        <f t="shared" si="15"/>
        <v>984.1545967467222</v>
      </c>
      <c r="F51" s="116">
        <f t="shared" si="15"/>
        <v>984.1524911986165</v>
      </c>
      <c r="G51" s="116">
        <f t="shared" si="15"/>
        <v>984.1583197283811</v>
      </c>
      <c r="H51" s="116">
        <f t="shared" si="15"/>
        <v>984.1780783816425</v>
      </c>
      <c r="I51" s="116">
        <f>AVERAGE('2004'!D51:I51)</f>
        <v>984.1651511667263</v>
      </c>
      <c r="J51" s="116">
        <f>AVERAGE('2004'!E51:J51)</f>
        <v>984.1454804680112</v>
      </c>
      <c r="K51" s="116">
        <f>AVERAGE('2004'!F51:K51)</f>
        <v>984.1280595369549</v>
      </c>
      <c r="L51" s="116">
        <f>AVERAGE('2004'!G51:L51)</f>
        <v>984.1398579099824</v>
      </c>
      <c r="M51" s="116">
        <f>AVERAGE('2004'!H51:M51)</f>
        <v>984.1932909069691</v>
      </c>
      <c r="N51" s="116">
        <f>AVERAGE('2004'!I51:N51)</f>
        <v>984.2966303012116</v>
      </c>
      <c r="O51" s="43">
        <f>MAX(C51:N51)</f>
        <v>984.2966303012116</v>
      </c>
    </row>
    <row r="52" spans="1:15" ht="12.75">
      <c r="A52" s="80" t="s">
        <v>16</v>
      </c>
      <c r="B52" s="81" t="s">
        <v>104</v>
      </c>
      <c r="C52" s="48">
        <v>824</v>
      </c>
      <c r="D52" s="48">
        <v>741</v>
      </c>
      <c r="E52" s="48">
        <v>711</v>
      </c>
      <c r="F52" s="48">
        <v>835</v>
      </c>
      <c r="G52" s="121">
        <f>AVERAGE(C52:F52)</f>
        <v>777.75</v>
      </c>
      <c r="H52" s="48">
        <v>663</v>
      </c>
      <c r="I52" s="48">
        <v>975</v>
      </c>
      <c r="J52" s="120">
        <f>AVERAGE(C52:I52)</f>
        <v>789.5357142857143</v>
      </c>
      <c r="K52" s="120">
        <f>AVERAGE(D52:J52)</f>
        <v>784.6122448979593</v>
      </c>
      <c r="L52" s="48">
        <v>1008</v>
      </c>
      <c r="M52" s="48">
        <v>823</v>
      </c>
      <c r="N52" s="48">
        <v>953</v>
      </c>
      <c r="O52" s="43">
        <f t="shared" si="11"/>
        <v>9884.897959183674</v>
      </c>
    </row>
    <row r="53" spans="1:15" ht="12.75">
      <c r="A53" s="80" t="s">
        <v>108</v>
      </c>
      <c r="B53" s="81" t="s">
        <v>105</v>
      </c>
      <c r="C53" s="48">
        <v>252</v>
      </c>
      <c r="D53" s="48">
        <v>217</v>
      </c>
      <c r="E53" s="48">
        <v>196</v>
      </c>
      <c r="F53" s="48">
        <v>265</v>
      </c>
      <c r="G53" s="121">
        <f>AVERAGE(C53:F53)</f>
        <v>232.5</v>
      </c>
      <c r="H53" s="48">
        <v>262</v>
      </c>
      <c r="I53" s="48">
        <v>255</v>
      </c>
      <c r="J53" s="48">
        <v>252</v>
      </c>
      <c r="K53" s="48">
        <v>260</v>
      </c>
      <c r="L53" s="48">
        <v>262</v>
      </c>
      <c r="M53" s="48">
        <v>263</v>
      </c>
      <c r="N53" s="48">
        <v>263</v>
      </c>
      <c r="O53" s="43">
        <f>MAX(C53:N53)</f>
        <v>265</v>
      </c>
    </row>
    <row r="54" spans="1:15" ht="13.5">
      <c r="A54" s="80" t="s">
        <v>109</v>
      </c>
      <c r="B54" s="81" t="s">
        <v>105</v>
      </c>
      <c r="C54" s="120">
        <f aca="true" t="shared" si="16" ref="C54:H54">AVERAGE(D54:H54)</f>
        <v>89.3458816</v>
      </c>
      <c r="D54" s="120">
        <f t="shared" si="16"/>
        <v>90.021568</v>
      </c>
      <c r="E54" s="120">
        <f t="shared" si="16"/>
        <v>89.18463999999999</v>
      </c>
      <c r="F54" s="120">
        <f t="shared" si="16"/>
        <v>88.9872</v>
      </c>
      <c r="G54" s="120">
        <f t="shared" si="16"/>
        <v>88.65599999999999</v>
      </c>
      <c r="H54" s="120">
        <f t="shared" si="16"/>
        <v>89.88</v>
      </c>
      <c r="I54" s="120">
        <f>AVERAGE(J54:N54)</f>
        <v>93.4</v>
      </c>
      <c r="J54" s="48">
        <v>85</v>
      </c>
      <c r="K54" s="48">
        <v>88</v>
      </c>
      <c r="L54" s="48">
        <v>87</v>
      </c>
      <c r="M54" s="48">
        <v>96</v>
      </c>
      <c r="N54" s="48">
        <v>111</v>
      </c>
      <c r="O54" s="43">
        <f>MIN(C54:N54)</f>
        <v>85</v>
      </c>
    </row>
    <row r="55" spans="1:15" ht="13.5">
      <c r="A55" s="80" t="s">
        <v>110</v>
      </c>
      <c r="B55" s="81" t="s">
        <v>103</v>
      </c>
      <c r="C55" s="142">
        <f>C40/C49</f>
        <v>3.2417106873190678</v>
      </c>
      <c r="D55" s="142">
        <f aca="true" t="shared" si="17" ref="D55:O55">D40/D49</f>
        <v>3.4804240499062344</v>
      </c>
      <c r="E55" s="142">
        <f t="shared" si="17"/>
        <v>3.3830653654426737</v>
      </c>
      <c r="F55" s="142">
        <f t="shared" si="17"/>
        <v>4.445267794656457</v>
      </c>
      <c r="G55" s="142">
        <f t="shared" si="17"/>
        <v>2.3808798572733996</v>
      </c>
      <c r="H55" s="142">
        <f t="shared" si="17"/>
        <v>2.791227044818358</v>
      </c>
      <c r="I55" s="142">
        <f t="shared" si="17"/>
        <v>3.9841732283464566</v>
      </c>
      <c r="J55" s="142">
        <f t="shared" si="17"/>
        <v>3.8647768694482783</v>
      </c>
      <c r="K55" s="142">
        <f t="shared" si="17"/>
        <v>3.859361420744379</v>
      </c>
      <c r="L55" s="142">
        <f t="shared" si="17"/>
        <v>3.9143978083674367</v>
      </c>
      <c r="M55" s="142">
        <f t="shared" si="17"/>
        <v>3.598093114451578</v>
      </c>
      <c r="N55" s="142">
        <f t="shared" si="17"/>
        <v>3.714265596394874</v>
      </c>
      <c r="O55" s="142">
        <f t="shared" si="17"/>
        <v>3.4689905010873607</v>
      </c>
    </row>
    <row r="56" spans="1:15" ht="13.5">
      <c r="A56" s="46"/>
      <c r="B56" s="46"/>
      <c r="C56" s="31"/>
      <c r="D56" s="57"/>
      <c r="E56" s="57"/>
      <c r="F56" s="31"/>
      <c r="G56" s="31"/>
      <c r="H56" s="31"/>
      <c r="I56" s="31"/>
      <c r="J56" s="31"/>
      <c r="K56" s="31"/>
      <c r="L56" s="31"/>
      <c r="M56" s="31"/>
      <c r="N56" s="31"/>
      <c r="O56" s="32"/>
    </row>
    <row r="57" spans="1:15" ht="13.5">
      <c r="A57" s="33" t="s">
        <v>63</v>
      </c>
      <c r="B57" s="34" t="s">
        <v>99</v>
      </c>
      <c r="C57" s="35" t="s">
        <v>0</v>
      </c>
      <c r="D57" s="35" t="s">
        <v>1</v>
      </c>
      <c r="E57" s="35" t="s">
        <v>2</v>
      </c>
      <c r="F57" s="35" t="s">
        <v>3</v>
      </c>
      <c r="G57" s="35" t="s">
        <v>4</v>
      </c>
      <c r="H57" s="35" t="s">
        <v>5</v>
      </c>
      <c r="I57" s="36" t="s">
        <v>6</v>
      </c>
      <c r="J57" s="36" t="s">
        <v>7</v>
      </c>
      <c r="K57" s="36" t="s">
        <v>8</v>
      </c>
      <c r="L57" s="36" t="s">
        <v>9</v>
      </c>
      <c r="M57" s="36" t="s">
        <v>10</v>
      </c>
      <c r="N57" s="35" t="s">
        <v>11</v>
      </c>
      <c r="O57" s="36" t="s">
        <v>12</v>
      </c>
    </row>
    <row r="58" spans="1:15" ht="13.5">
      <c r="A58" s="79" t="s">
        <v>13</v>
      </c>
      <c r="B58" s="37" t="s">
        <v>100</v>
      </c>
      <c r="C58" s="38">
        <v>80906</v>
      </c>
      <c r="D58" s="38">
        <v>67848</v>
      </c>
      <c r="E58" s="38">
        <v>74718</v>
      </c>
      <c r="F58" s="38">
        <v>74898</v>
      </c>
      <c r="G58" s="38">
        <v>83784</v>
      </c>
      <c r="H58" s="38">
        <v>79434</v>
      </c>
      <c r="I58" s="38">
        <v>83892</v>
      </c>
      <c r="J58" s="38">
        <v>77454</v>
      </c>
      <c r="K58" s="38">
        <v>77862</v>
      </c>
      <c r="L58" s="38">
        <v>81348</v>
      </c>
      <c r="M58" s="38">
        <v>76764</v>
      </c>
      <c r="N58" s="38">
        <v>82866</v>
      </c>
      <c r="O58" s="41">
        <f aca="true" t="shared" si="18" ref="O58:O70">SUM(C58:N58)</f>
        <v>941774</v>
      </c>
    </row>
    <row r="59" spans="1:15" ht="13.5">
      <c r="A59" s="79" t="s">
        <v>106</v>
      </c>
      <c r="B59" s="37" t="s">
        <v>100</v>
      </c>
      <c r="C59" s="42">
        <f>C58-C60</f>
        <v>2906</v>
      </c>
      <c r="D59" s="42">
        <f aca="true" t="shared" si="19" ref="D59:N59">D58-D60</f>
        <v>1128</v>
      </c>
      <c r="E59" s="42">
        <f t="shared" si="19"/>
        <v>1198</v>
      </c>
      <c r="F59" s="42">
        <f t="shared" si="19"/>
        <v>1218</v>
      </c>
      <c r="G59" s="42">
        <f t="shared" si="19"/>
        <v>1144</v>
      </c>
      <c r="H59" s="42">
        <f t="shared" si="19"/>
        <v>1274</v>
      </c>
      <c r="I59" s="42">
        <f t="shared" si="19"/>
        <v>1332</v>
      </c>
      <c r="J59" s="42">
        <f t="shared" si="19"/>
        <v>1294</v>
      </c>
      <c r="K59" s="42">
        <f t="shared" si="19"/>
        <v>1222</v>
      </c>
      <c r="L59" s="42">
        <f t="shared" si="19"/>
        <v>1348</v>
      </c>
      <c r="M59" s="42">
        <f t="shared" si="19"/>
        <v>1324</v>
      </c>
      <c r="N59" s="42">
        <f t="shared" si="19"/>
        <v>1346</v>
      </c>
      <c r="O59" s="41">
        <f t="shared" si="18"/>
        <v>16734</v>
      </c>
    </row>
    <row r="60" spans="1:15" ht="13.5">
      <c r="A60" s="79" t="s">
        <v>14</v>
      </c>
      <c r="B60" s="37" t="s">
        <v>100</v>
      </c>
      <c r="C60" s="38">
        <v>78000</v>
      </c>
      <c r="D60" s="38">
        <v>66720</v>
      </c>
      <c r="E60" s="38">
        <v>73520</v>
      </c>
      <c r="F60" s="38">
        <v>73680</v>
      </c>
      <c r="G60" s="38">
        <v>82640</v>
      </c>
      <c r="H60" s="38">
        <v>78160</v>
      </c>
      <c r="I60" s="38">
        <v>82560</v>
      </c>
      <c r="J60" s="38">
        <v>76160</v>
      </c>
      <c r="K60" s="38">
        <v>76640</v>
      </c>
      <c r="L60" s="38">
        <v>80000</v>
      </c>
      <c r="M60" s="38">
        <v>75440</v>
      </c>
      <c r="N60" s="38">
        <v>81520</v>
      </c>
      <c r="O60" s="41">
        <f t="shared" si="18"/>
        <v>925040</v>
      </c>
    </row>
    <row r="61" spans="1:15" ht="13.5">
      <c r="A61" s="79" t="s">
        <v>107</v>
      </c>
      <c r="B61" s="37" t="s">
        <v>100</v>
      </c>
      <c r="C61" s="38">
        <f>'[3]Eua'!$D$5</f>
        <v>56770</v>
      </c>
      <c r="D61" s="38">
        <f>D60*0.74</f>
        <v>49372.8</v>
      </c>
      <c r="E61" s="38">
        <f>E60*0.75</f>
        <v>55140</v>
      </c>
      <c r="F61" s="38">
        <f>F60*0.78</f>
        <v>57470.4</v>
      </c>
      <c r="G61" s="38">
        <f>'[3]Eua'!D9</f>
        <v>59524</v>
      </c>
      <c r="H61" s="38">
        <f>'[3]Eua'!D10</f>
        <v>64988</v>
      </c>
      <c r="I61" s="38">
        <f>'[3]Eua'!D11</f>
        <v>68474</v>
      </c>
      <c r="J61" s="38">
        <f>'[3]Eua'!D12</f>
        <v>66771</v>
      </c>
      <c r="K61" s="38">
        <f>'[3]Eua'!D13</f>
        <v>68701</v>
      </c>
      <c r="L61" s="38">
        <f>'[3]Eua'!D14</f>
        <v>59590</v>
      </c>
      <c r="M61" s="38">
        <f>'[3]Eua'!D15</f>
        <v>67566</v>
      </c>
      <c r="N61" s="38">
        <f>'[3]Eua'!D16</f>
        <v>80589</v>
      </c>
      <c r="O61" s="41">
        <f t="shared" si="18"/>
        <v>754956.2</v>
      </c>
    </row>
    <row r="62" spans="1:15" s="90" customFormat="1" ht="13.5">
      <c r="A62" s="79" t="s">
        <v>124</v>
      </c>
      <c r="B62" s="37" t="s">
        <v>100</v>
      </c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41">
        <f t="shared" si="18"/>
        <v>0</v>
      </c>
    </row>
    <row r="63" spans="1:19" s="90" customFormat="1" ht="13.5">
      <c r="A63" s="79" t="s">
        <v>125</v>
      </c>
      <c r="B63" s="37" t="s">
        <v>100</v>
      </c>
      <c r="C63" s="129">
        <f>C60-C61</f>
        <v>21230</v>
      </c>
      <c r="D63" s="129">
        <f aca="true" t="shared" si="20" ref="D63:O63">D60-D61</f>
        <v>17347.199999999997</v>
      </c>
      <c r="E63" s="129">
        <f t="shared" si="20"/>
        <v>18380</v>
      </c>
      <c r="F63" s="129">
        <f t="shared" si="20"/>
        <v>16209.599999999999</v>
      </c>
      <c r="G63" s="129">
        <f t="shared" si="20"/>
        <v>23116</v>
      </c>
      <c r="H63" s="129">
        <f t="shared" si="20"/>
        <v>13172</v>
      </c>
      <c r="I63" s="129">
        <f t="shared" si="20"/>
        <v>14086</v>
      </c>
      <c r="J63" s="129">
        <f t="shared" si="20"/>
        <v>9389</v>
      </c>
      <c r="K63" s="129">
        <f t="shared" si="20"/>
        <v>7939</v>
      </c>
      <c r="L63" s="129">
        <f t="shared" si="20"/>
        <v>20410</v>
      </c>
      <c r="M63" s="129">
        <f t="shared" si="20"/>
        <v>7874</v>
      </c>
      <c r="N63" s="129">
        <f t="shared" si="20"/>
        <v>931</v>
      </c>
      <c r="O63" s="129">
        <f t="shared" si="20"/>
        <v>170083.80000000005</v>
      </c>
      <c r="P63" s="90">
        <v>64</v>
      </c>
      <c r="Q63" s="90">
        <v>6</v>
      </c>
      <c r="R63" s="90">
        <f>P63/12</f>
        <v>5.333333333333333</v>
      </c>
      <c r="S63" s="90">
        <f>Q63/12</f>
        <v>0.5</v>
      </c>
    </row>
    <row r="64" spans="1:15" s="90" customFormat="1" ht="13.5">
      <c r="A64" s="79" t="s">
        <v>126</v>
      </c>
      <c r="B64" s="37" t="s">
        <v>100</v>
      </c>
      <c r="C64" s="129"/>
      <c r="D64" s="129"/>
      <c r="E64" s="129"/>
      <c r="F64" s="129"/>
      <c r="G64" s="153"/>
      <c r="H64" s="129"/>
      <c r="I64" s="129"/>
      <c r="J64" s="129"/>
      <c r="K64" s="129"/>
      <c r="L64" s="129"/>
      <c r="M64" s="129"/>
      <c r="N64" s="129"/>
      <c r="O64" s="41">
        <f t="shared" si="18"/>
        <v>0</v>
      </c>
    </row>
    <row r="65" spans="1:15" s="3" customFormat="1" ht="13.5">
      <c r="A65" s="79" t="s">
        <v>97</v>
      </c>
      <c r="B65" s="37" t="s">
        <v>105</v>
      </c>
      <c r="C65" s="42">
        <v>187</v>
      </c>
      <c r="D65" s="42">
        <v>187</v>
      </c>
      <c r="E65" s="42">
        <v>187</v>
      </c>
      <c r="F65" s="42">
        <v>187</v>
      </c>
      <c r="G65" s="42">
        <v>187</v>
      </c>
      <c r="H65" s="42">
        <v>187</v>
      </c>
      <c r="I65" s="42">
        <v>187</v>
      </c>
      <c r="J65" s="42">
        <v>187</v>
      </c>
      <c r="K65" s="42">
        <v>187</v>
      </c>
      <c r="L65" s="42">
        <v>187</v>
      </c>
      <c r="M65" s="42">
        <v>187</v>
      </c>
      <c r="N65" s="42">
        <v>187</v>
      </c>
      <c r="O65" s="41">
        <f>AVERAGE(C65:N65)</f>
        <v>187</v>
      </c>
    </row>
    <row r="66" spans="1:15" s="3" customFormat="1" ht="13.5">
      <c r="A66" s="79" t="s">
        <v>98</v>
      </c>
      <c r="B66" s="37" t="s">
        <v>105</v>
      </c>
      <c r="C66" s="42">
        <v>159</v>
      </c>
      <c r="D66" s="42">
        <v>159</v>
      </c>
      <c r="E66" s="42">
        <v>159</v>
      </c>
      <c r="F66" s="42">
        <v>159</v>
      </c>
      <c r="G66" s="42">
        <v>159</v>
      </c>
      <c r="H66" s="42">
        <v>159</v>
      </c>
      <c r="I66" s="42">
        <v>159</v>
      </c>
      <c r="J66" s="42">
        <v>159</v>
      </c>
      <c r="K66" s="42">
        <v>159</v>
      </c>
      <c r="L66" s="42">
        <v>159</v>
      </c>
      <c r="M66" s="42">
        <v>159</v>
      </c>
      <c r="N66" s="42">
        <v>159</v>
      </c>
      <c r="O66" s="41">
        <f>AVERAGE(C66:N66)</f>
        <v>159</v>
      </c>
    </row>
    <row r="67" spans="1:15" ht="13.5">
      <c r="A67" s="79" t="s">
        <v>15</v>
      </c>
      <c r="B67" s="37" t="s">
        <v>101</v>
      </c>
      <c r="C67" s="38">
        <v>25013</v>
      </c>
      <c r="D67" s="38">
        <v>21357</v>
      </c>
      <c r="E67" s="38">
        <v>23542</v>
      </c>
      <c r="F67" s="38">
        <v>22834</v>
      </c>
      <c r="G67" s="38">
        <v>27704</v>
      </c>
      <c r="H67" s="38">
        <v>26944</v>
      </c>
      <c r="I67" s="38">
        <v>26563</v>
      </c>
      <c r="J67" s="38">
        <v>25327</v>
      </c>
      <c r="K67" s="38">
        <v>24825</v>
      </c>
      <c r="L67" s="44">
        <v>24535</v>
      </c>
      <c r="M67" s="38">
        <v>22295</v>
      </c>
      <c r="N67" s="38">
        <v>25040</v>
      </c>
      <c r="O67" s="41">
        <f t="shared" si="18"/>
        <v>295979</v>
      </c>
    </row>
    <row r="68" spans="1:15" ht="13.5">
      <c r="A68" s="79" t="s">
        <v>84</v>
      </c>
      <c r="B68" s="37" t="s">
        <v>101</v>
      </c>
      <c r="C68" s="40">
        <v>112</v>
      </c>
      <c r="D68" s="44">
        <v>34</v>
      </c>
      <c r="E68" s="44">
        <v>192</v>
      </c>
      <c r="F68" s="44">
        <v>16</v>
      </c>
      <c r="G68" s="44">
        <v>248</v>
      </c>
      <c r="H68" s="44">
        <v>22</v>
      </c>
      <c r="I68" s="44">
        <v>77</v>
      </c>
      <c r="J68" s="44">
        <v>43</v>
      </c>
      <c r="K68" s="44">
        <v>682</v>
      </c>
      <c r="L68" s="44">
        <v>118</v>
      </c>
      <c r="M68" s="44">
        <v>113</v>
      </c>
      <c r="N68" s="44">
        <v>113</v>
      </c>
      <c r="O68" s="41">
        <f t="shared" si="18"/>
        <v>1770</v>
      </c>
    </row>
    <row r="69" spans="1:15" ht="13.5">
      <c r="A69" s="79" t="s">
        <v>83</v>
      </c>
      <c r="B69" s="37" t="s">
        <v>102</v>
      </c>
      <c r="C69" s="116">
        <f aca="true" t="shared" si="21" ref="C69:H69">AVERAGE(D69:I69)</f>
        <v>1045.0178679516484</v>
      </c>
      <c r="D69" s="116">
        <f t="shared" si="21"/>
        <v>1045.0062414014615</v>
      </c>
      <c r="E69" s="116">
        <f t="shared" si="21"/>
        <v>1044.990438661763</v>
      </c>
      <c r="F69" s="116">
        <f t="shared" si="21"/>
        <v>1044.9855428893861</v>
      </c>
      <c r="G69" s="116">
        <f t="shared" si="21"/>
        <v>1045.0111526030946</v>
      </c>
      <c r="H69" s="116">
        <f t="shared" si="21"/>
        <v>1045.087563428069</v>
      </c>
      <c r="I69" s="116">
        <f>AVERAGE('2004'!D69:I69)</f>
        <v>1045.0262687261165</v>
      </c>
      <c r="J69" s="116">
        <f>AVERAGE('2004'!E69:J69)</f>
        <v>1044.9364821003398</v>
      </c>
      <c r="K69" s="116">
        <f>AVERAGE('2004'!F69:K69)</f>
        <v>1044.8956222235715</v>
      </c>
      <c r="L69" s="116">
        <f>AVERAGE('2004'!G69:L69)</f>
        <v>1044.9561682551248</v>
      </c>
      <c r="M69" s="116">
        <f>AVERAGE('2004'!H69:M69)</f>
        <v>1045.164810885345</v>
      </c>
      <c r="N69" s="116">
        <f>AVERAGE('2004'!I69:N69)</f>
        <v>1045.5460283779148</v>
      </c>
      <c r="O69" s="41">
        <f>MAX(C69:N69)</f>
        <v>1045.5460283779148</v>
      </c>
    </row>
    <row r="70" spans="1:15" ht="13.5">
      <c r="A70" s="79" t="s">
        <v>16</v>
      </c>
      <c r="B70" s="37" t="s">
        <v>104</v>
      </c>
      <c r="C70" s="38">
        <v>980</v>
      </c>
      <c r="D70" s="38">
        <v>837</v>
      </c>
      <c r="E70" s="38">
        <v>995</v>
      </c>
      <c r="F70" s="38">
        <v>969</v>
      </c>
      <c r="G70" s="97">
        <v>1040</v>
      </c>
      <c r="H70" s="38">
        <v>1043</v>
      </c>
      <c r="I70" s="38">
        <v>1095</v>
      </c>
      <c r="J70" s="38">
        <v>983</v>
      </c>
      <c r="K70" s="38">
        <v>753</v>
      </c>
      <c r="L70" s="38">
        <v>745</v>
      </c>
      <c r="M70" s="38">
        <v>720</v>
      </c>
      <c r="N70" s="38">
        <v>745</v>
      </c>
      <c r="O70" s="41">
        <f t="shared" si="18"/>
        <v>10905</v>
      </c>
    </row>
    <row r="71" spans="1:15" ht="13.5">
      <c r="A71" s="79" t="s">
        <v>108</v>
      </c>
      <c r="B71" s="37" t="s">
        <v>105</v>
      </c>
      <c r="C71" s="38">
        <v>224</v>
      </c>
      <c r="D71" s="38">
        <v>268</v>
      </c>
      <c r="E71" s="38">
        <v>226</v>
      </c>
      <c r="F71" s="38">
        <v>265</v>
      </c>
      <c r="G71" s="97">
        <v>245</v>
      </c>
      <c r="H71" s="38">
        <v>233</v>
      </c>
      <c r="I71" s="38">
        <v>244</v>
      </c>
      <c r="J71" s="38">
        <v>238</v>
      </c>
      <c r="K71" s="38">
        <v>230</v>
      </c>
      <c r="L71" s="38">
        <v>240</v>
      </c>
      <c r="M71" s="38">
        <v>240</v>
      </c>
      <c r="N71" s="38">
        <v>262</v>
      </c>
      <c r="O71" s="41">
        <f>MAX(C71:N71)</f>
        <v>268</v>
      </c>
    </row>
    <row r="72" spans="1:15" ht="13.5">
      <c r="A72" s="79" t="s">
        <v>109</v>
      </c>
      <c r="B72" s="37" t="s">
        <v>105</v>
      </c>
      <c r="C72" s="38">
        <v>59</v>
      </c>
      <c r="D72" s="38">
        <v>65</v>
      </c>
      <c r="E72" s="38">
        <v>65</v>
      </c>
      <c r="F72" s="38">
        <v>105</v>
      </c>
      <c r="G72" s="97">
        <v>69</v>
      </c>
      <c r="H72" s="38">
        <v>62</v>
      </c>
      <c r="I72" s="38">
        <v>62</v>
      </c>
      <c r="J72" s="38">
        <v>62</v>
      </c>
      <c r="K72" s="38">
        <v>70</v>
      </c>
      <c r="L72" s="38">
        <v>70</v>
      </c>
      <c r="M72" s="38">
        <v>75</v>
      </c>
      <c r="N72" s="38">
        <v>75</v>
      </c>
      <c r="O72" s="41">
        <f>MIN(C72:N72)</f>
        <v>59</v>
      </c>
    </row>
    <row r="73" spans="1:15" ht="13.5">
      <c r="A73" s="79" t="s">
        <v>110</v>
      </c>
      <c r="B73" s="37" t="s">
        <v>103</v>
      </c>
      <c r="C73" s="141">
        <f>C58/C67</f>
        <v>3.234558029824491</v>
      </c>
      <c r="D73" s="141">
        <f aca="true" t="shared" si="22" ref="D73:O73">D58/D67</f>
        <v>3.17685068127546</v>
      </c>
      <c r="E73" s="141">
        <f t="shared" si="22"/>
        <v>3.173817007900773</v>
      </c>
      <c r="F73" s="141">
        <f t="shared" si="22"/>
        <v>3.2801086099675922</v>
      </c>
      <c r="G73" s="141">
        <f t="shared" si="22"/>
        <v>3.0242564250649724</v>
      </c>
      <c r="H73" s="141">
        <f t="shared" si="22"/>
        <v>2.9481146080760094</v>
      </c>
      <c r="I73" s="141">
        <f t="shared" si="22"/>
        <v>3.1582276098332267</v>
      </c>
      <c r="J73" s="141">
        <f t="shared" si="22"/>
        <v>3.0581592766612706</v>
      </c>
      <c r="K73" s="141">
        <f t="shared" si="22"/>
        <v>3.1364350453172207</v>
      </c>
      <c r="L73" s="141">
        <f t="shared" si="22"/>
        <v>3.3155899735072345</v>
      </c>
      <c r="M73" s="141">
        <f t="shared" si="22"/>
        <v>3.44310383494057</v>
      </c>
      <c r="N73" s="141">
        <f t="shared" si="22"/>
        <v>3.3093450479233226</v>
      </c>
      <c r="O73" s="141">
        <f t="shared" si="22"/>
        <v>3.1818946614455754</v>
      </c>
    </row>
    <row r="74" spans="1:15" ht="13.5">
      <c r="A74" s="28"/>
      <c r="B74" s="2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9"/>
    </row>
    <row r="75" spans="1:15" ht="13.5">
      <c r="A75" s="45" t="s">
        <v>66</v>
      </c>
      <c r="B75" s="59" t="s">
        <v>99</v>
      </c>
      <c r="C75" s="60" t="s">
        <v>0</v>
      </c>
      <c r="D75" s="60" t="s">
        <v>1</v>
      </c>
      <c r="E75" s="60" t="s">
        <v>2</v>
      </c>
      <c r="F75" s="60" t="s">
        <v>3</v>
      </c>
      <c r="G75" s="60" t="s">
        <v>4</v>
      </c>
      <c r="H75" s="60" t="s">
        <v>5</v>
      </c>
      <c r="I75" s="61" t="s">
        <v>6</v>
      </c>
      <c r="J75" s="61" t="s">
        <v>7</v>
      </c>
      <c r="K75" s="61" t="s">
        <v>8</v>
      </c>
      <c r="L75" s="61" t="s">
        <v>9</v>
      </c>
      <c r="M75" s="61" t="s">
        <v>10</v>
      </c>
      <c r="N75" s="60" t="s">
        <v>11</v>
      </c>
      <c r="O75" s="61" t="s">
        <v>12</v>
      </c>
    </row>
    <row r="76" spans="1:15" ht="13.5">
      <c r="A76" s="80" t="s">
        <v>13</v>
      </c>
      <c r="B76" s="81" t="s">
        <v>100</v>
      </c>
      <c r="C76" s="48">
        <f>SUM(C4,C22,C40,C58)</f>
        <v>4065148</v>
      </c>
      <c r="D76" s="48">
        <f aca="true" t="shared" si="23" ref="D76:N76">SUM(D4,D22,D40,D58)</f>
        <v>3631828</v>
      </c>
      <c r="E76" s="48">
        <f t="shared" si="23"/>
        <v>4008600</v>
      </c>
      <c r="F76" s="48">
        <f t="shared" si="23"/>
        <v>3913867</v>
      </c>
      <c r="G76" s="48">
        <f t="shared" si="23"/>
        <v>3974164</v>
      </c>
      <c r="H76" s="48">
        <f t="shared" si="23"/>
        <v>3627223</v>
      </c>
      <c r="I76" s="48">
        <f t="shared" si="23"/>
        <v>3824491</v>
      </c>
      <c r="J76" s="48">
        <f t="shared" si="23"/>
        <v>3725213</v>
      </c>
      <c r="K76" s="48">
        <f t="shared" si="23"/>
        <v>3691894</v>
      </c>
      <c r="L76" s="48">
        <f t="shared" si="23"/>
        <v>3878805</v>
      </c>
      <c r="M76" s="48">
        <f t="shared" si="23"/>
        <v>3743504</v>
      </c>
      <c r="N76" s="48">
        <f t="shared" si="23"/>
        <v>4145253</v>
      </c>
      <c r="O76" s="71">
        <f>SUM(C76:N76)</f>
        <v>46229990</v>
      </c>
    </row>
    <row r="77" spans="1:15" ht="13.5">
      <c r="A77" s="80" t="s">
        <v>106</v>
      </c>
      <c r="B77" s="81" t="s">
        <v>100</v>
      </c>
      <c r="C77" s="48">
        <f>C76-C78</f>
        <v>68925</v>
      </c>
      <c r="D77" s="48">
        <f aca="true" t="shared" si="24" ref="D77:N77">D76-D78</f>
        <v>59698</v>
      </c>
      <c r="E77" s="48">
        <f t="shared" si="24"/>
        <v>56699</v>
      </c>
      <c r="F77" s="48">
        <f t="shared" si="24"/>
        <v>70027</v>
      </c>
      <c r="G77" s="48">
        <f t="shared" si="24"/>
        <v>65244</v>
      </c>
      <c r="H77" s="48">
        <f t="shared" si="24"/>
        <v>64289</v>
      </c>
      <c r="I77" s="48">
        <f t="shared" si="24"/>
        <v>66615</v>
      </c>
      <c r="J77" s="48">
        <f t="shared" si="24"/>
        <v>69719</v>
      </c>
      <c r="K77" s="48">
        <f t="shared" si="24"/>
        <v>69140</v>
      </c>
      <c r="L77" s="48">
        <f t="shared" si="24"/>
        <v>65013</v>
      </c>
      <c r="M77" s="48">
        <f t="shared" si="24"/>
        <v>68834</v>
      </c>
      <c r="N77" s="48">
        <f t="shared" si="24"/>
        <v>72059</v>
      </c>
      <c r="O77" s="71">
        <f aca="true" t="shared" si="25" ref="O77:O88">SUM(C77:N77)</f>
        <v>796262</v>
      </c>
    </row>
    <row r="78" spans="1:15" ht="13.5">
      <c r="A78" s="80" t="s">
        <v>14</v>
      </c>
      <c r="B78" s="81" t="s">
        <v>100</v>
      </c>
      <c r="C78" s="48">
        <f>SUM(C6,C24,C42,C60)</f>
        <v>3996223</v>
      </c>
      <c r="D78" s="48">
        <f aca="true" t="shared" si="26" ref="D78:N78">SUM(D6,D24,D42,D60)</f>
        <v>3572130</v>
      </c>
      <c r="E78" s="48">
        <f t="shared" si="26"/>
        <v>3951901</v>
      </c>
      <c r="F78" s="48">
        <f t="shared" si="26"/>
        <v>3843840</v>
      </c>
      <c r="G78" s="48">
        <f t="shared" si="26"/>
        <v>3908920</v>
      </c>
      <c r="H78" s="48">
        <f t="shared" si="26"/>
        <v>3562934</v>
      </c>
      <c r="I78" s="48">
        <f t="shared" si="26"/>
        <v>3757876</v>
      </c>
      <c r="J78" s="48">
        <f t="shared" si="26"/>
        <v>3655494</v>
      </c>
      <c r="K78" s="48">
        <f t="shared" si="26"/>
        <v>3622754</v>
      </c>
      <c r="L78" s="48">
        <f t="shared" si="26"/>
        <v>3813792</v>
      </c>
      <c r="M78" s="48">
        <f t="shared" si="26"/>
        <v>3674670</v>
      </c>
      <c r="N78" s="48">
        <f t="shared" si="26"/>
        <v>4073194</v>
      </c>
      <c r="O78" s="71">
        <f t="shared" si="25"/>
        <v>45433728</v>
      </c>
    </row>
    <row r="79" spans="1:15" ht="13.5">
      <c r="A79" s="80" t="s">
        <v>107</v>
      </c>
      <c r="B79" s="81" t="s">
        <v>100</v>
      </c>
      <c r="C79" s="48">
        <f>SUM(C7,C25,C43,C61)</f>
        <v>2698730</v>
      </c>
      <c r="D79" s="48">
        <f aca="true" t="shared" si="27" ref="D79:N79">SUM(D7,D25,D43,D61)</f>
        <v>2685276.8</v>
      </c>
      <c r="E79" s="48">
        <f t="shared" si="27"/>
        <v>2891808</v>
      </c>
      <c r="F79" s="48">
        <f t="shared" si="27"/>
        <v>2958771.6</v>
      </c>
      <c r="G79" s="48">
        <f t="shared" si="27"/>
        <v>2786782</v>
      </c>
      <c r="H79" s="48">
        <f t="shared" si="27"/>
        <v>2139731</v>
      </c>
      <c r="I79" s="48">
        <f t="shared" si="27"/>
        <v>2913946</v>
      </c>
      <c r="J79" s="48">
        <f t="shared" si="27"/>
        <v>2683072</v>
      </c>
      <c r="K79" s="48">
        <f t="shared" si="27"/>
        <v>3516885</v>
      </c>
      <c r="L79" s="48">
        <f t="shared" si="27"/>
        <v>2786528</v>
      </c>
      <c r="M79" s="48">
        <f t="shared" si="27"/>
        <v>2286190</v>
      </c>
      <c r="N79" s="48">
        <f t="shared" si="27"/>
        <v>3512610.4</v>
      </c>
      <c r="O79" s="71">
        <f t="shared" si="25"/>
        <v>33860330.8</v>
      </c>
    </row>
    <row r="80" spans="1:15" s="3" customFormat="1" ht="13.5">
      <c r="A80" s="80" t="s">
        <v>124</v>
      </c>
      <c r="B80" s="81" t="s">
        <v>100</v>
      </c>
      <c r="C80" s="120">
        <f aca="true" t="shared" si="28" ref="C80:N80">SUM(C8,C26,C44,C62)</f>
        <v>0</v>
      </c>
      <c r="D80" s="120">
        <f t="shared" si="28"/>
        <v>0</v>
      </c>
      <c r="E80" s="120">
        <f t="shared" si="28"/>
        <v>0</v>
      </c>
      <c r="F80" s="120">
        <f t="shared" si="28"/>
        <v>0</v>
      </c>
      <c r="G80" s="120">
        <f t="shared" si="28"/>
        <v>0</v>
      </c>
      <c r="H80" s="120">
        <f t="shared" si="28"/>
        <v>0</v>
      </c>
      <c r="I80" s="120">
        <f t="shared" si="28"/>
        <v>0</v>
      </c>
      <c r="J80" s="120">
        <f t="shared" si="28"/>
        <v>0</v>
      </c>
      <c r="K80" s="120">
        <f t="shared" si="28"/>
        <v>0</v>
      </c>
      <c r="L80" s="120">
        <f t="shared" si="28"/>
        <v>0</v>
      </c>
      <c r="M80" s="120">
        <f t="shared" si="28"/>
        <v>0</v>
      </c>
      <c r="N80" s="120">
        <f t="shared" si="28"/>
        <v>0</v>
      </c>
      <c r="O80" s="71">
        <f t="shared" si="25"/>
        <v>0</v>
      </c>
    </row>
    <row r="81" spans="1:15" s="3" customFormat="1" ht="13.5">
      <c r="A81" s="80" t="s">
        <v>125</v>
      </c>
      <c r="B81" s="81" t="s">
        <v>100</v>
      </c>
      <c r="C81" s="120">
        <f>C78-C79</f>
        <v>1297493</v>
      </c>
      <c r="D81" s="120">
        <f aca="true" t="shared" si="29" ref="D81:N81">D78-D79</f>
        <v>886853.2000000002</v>
      </c>
      <c r="E81" s="120">
        <f t="shared" si="29"/>
        <v>1060093</v>
      </c>
      <c r="F81" s="120">
        <f t="shared" si="29"/>
        <v>885068.3999999999</v>
      </c>
      <c r="G81" s="120">
        <f t="shared" si="29"/>
        <v>1122138</v>
      </c>
      <c r="H81" s="120">
        <f t="shared" si="29"/>
        <v>1423203</v>
      </c>
      <c r="I81" s="120">
        <f t="shared" si="29"/>
        <v>843930</v>
      </c>
      <c r="J81" s="120">
        <f t="shared" si="29"/>
        <v>972422</v>
      </c>
      <c r="K81" s="120">
        <f t="shared" si="29"/>
        <v>105869</v>
      </c>
      <c r="L81" s="120">
        <f t="shared" si="29"/>
        <v>1027264</v>
      </c>
      <c r="M81" s="120">
        <f t="shared" si="29"/>
        <v>1388480</v>
      </c>
      <c r="N81" s="120">
        <f t="shared" si="29"/>
        <v>560583.6000000001</v>
      </c>
      <c r="O81" s="71">
        <f t="shared" si="25"/>
        <v>11573397.2</v>
      </c>
    </row>
    <row r="82" spans="1:15" s="3" customFormat="1" ht="13.5">
      <c r="A82" s="80" t="s">
        <v>126</v>
      </c>
      <c r="B82" s="81" t="s">
        <v>100</v>
      </c>
      <c r="C82" s="120">
        <f aca="true" t="shared" si="30" ref="C82:N82">SUM(C10,C28,C46,C64)</f>
        <v>0</v>
      </c>
      <c r="D82" s="120">
        <f t="shared" si="30"/>
        <v>0</v>
      </c>
      <c r="E82" s="120">
        <f t="shared" si="30"/>
        <v>0</v>
      </c>
      <c r="F82" s="120">
        <f t="shared" si="30"/>
        <v>0</v>
      </c>
      <c r="G82" s="120">
        <f t="shared" si="30"/>
        <v>0</v>
      </c>
      <c r="H82" s="120">
        <f t="shared" si="30"/>
        <v>0</v>
      </c>
      <c r="I82" s="120">
        <f t="shared" si="30"/>
        <v>0</v>
      </c>
      <c r="J82" s="120">
        <f t="shared" si="30"/>
        <v>0</v>
      </c>
      <c r="K82" s="120">
        <f t="shared" si="30"/>
        <v>0</v>
      </c>
      <c r="L82" s="120">
        <f t="shared" si="30"/>
        <v>0</v>
      </c>
      <c r="M82" s="120">
        <f t="shared" si="30"/>
        <v>0</v>
      </c>
      <c r="N82" s="120">
        <f t="shared" si="30"/>
        <v>0</v>
      </c>
      <c r="O82" s="71">
        <f t="shared" si="25"/>
        <v>0</v>
      </c>
    </row>
    <row r="83" spans="1:17" s="3" customFormat="1" ht="13.5">
      <c r="A83" s="80" t="s">
        <v>97</v>
      </c>
      <c r="B83" s="81" t="s">
        <v>105</v>
      </c>
      <c r="C83" s="48">
        <f aca="true" t="shared" si="31" ref="C83:N83">SUM(C11,C29,C47,C65)</f>
        <v>10117</v>
      </c>
      <c r="D83" s="48">
        <f t="shared" si="31"/>
        <v>10117</v>
      </c>
      <c r="E83" s="48">
        <f t="shared" si="31"/>
        <v>10117</v>
      </c>
      <c r="F83" s="48">
        <f t="shared" si="31"/>
        <v>10117</v>
      </c>
      <c r="G83" s="48">
        <f t="shared" si="31"/>
        <v>10117</v>
      </c>
      <c r="H83" s="48">
        <f t="shared" si="31"/>
        <v>10117</v>
      </c>
      <c r="I83" s="48">
        <f t="shared" si="31"/>
        <v>10117</v>
      </c>
      <c r="J83" s="48">
        <f t="shared" si="31"/>
        <v>10117</v>
      </c>
      <c r="K83" s="48">
        <f t="shared" si="31"/>
        <v>10117</v>
      </c>
      <c r="L83" s="48">
        <f t="shared" si="31"/>
        <v>10117</v>
      </c>
      <c r="M83" s="48">
        <f t="shared" si="31"/>
        <v>10117</v>
      </c>
      <c r="N83" s="48">
        <f t="shared" si="31"/>
        <v>10117</v>
      </c>
      <c r="O83" s="71">
        <f>MAX(C83:N83)</f>
        <v>10117</v>
      </c>
      <c r="P83" s="11"/>
      <c r="Q83" s="12"/>
    </row>
    <row r="84" spans="1:17" s="3" customFormat="1" ht="13.5">
      <c r="A84" s="80" t="s">
        <v>98</v>
      </c>
      <c r="B84" s="81" t="s">
        <v>105</v>
      </c>
      <c r="C84" s="48">
        <f aca="true" t="shared" si="32" ref="C84:N84">SUM(C12,C30,C48,C66)</f>
        <v>9612.5</v>
      </c>
      <c r="D84" s="48">
        <f t="shared" si="32"/>
        <v>9612.5</v>
      </c>
      <c r="E84" s="48">
        <f t="shared" si="32"/>
        <v>9612.5</v>
      </c>
      <c r="F84" s="48">
        <f t="shared" si="32"/>
        <v>9612.5</v>
      </c>
      <c r="G84" s="48">
        <f t="shared" si="32"/>
        <v>9612.5</v>
      </c>
      <c r="H84" s="48">
        <f t="shared" si="32"/>
        <v>9612.5</v>
      </c>
      <c r="I84" s="48">
        <f t="shared" si="32"/>
        <v>9612.5</v>
      </c>
      <c r="J84" s="48">
        <f t="shared" si="32"/>
        <v>9612.5</v>
      </c>
      <c r="K84" s="48">
        <f t="shared" si="32"/>
        <v>9612.5</v>
      </c>
      <c r="L84" s="48">
        <f t="shared" si="32"/>
        <v>9612.5</v>
      </c>
      <c r="M84" s="48">
        <f t="shared" si="32"/>
        <v>9612.5</v>
      </c>
      <c r="N84" s="48">
        <f t="shared" si="32"/>
        <v>9612.5</v>
      </c>
      <c r="O84" s="71">
        <f>MAX(C84:N84)</f>
        <v>9612.5</v>
      </c>
      <c r="P84" s="11"/>
      <c r="Q84" s="12"/>
    </row>
    <row r="85" spans="1:15" ht="13.5">
      <c r="A85" s="80" t="s">
        <v>15</v>
      </c>
      <c r="B85" s="81" t="s">
        <v>101</v>
      </c>
      <c r="C85" s="48">
        <f aca="true" t="shared" si="33" ref="C85:N85">SUM(C13,C31,C49,C67)</f>
        <v>1058711</v>
      </c>
      <c r="D85" s="48">
        <f t="shared" si="33"/>
        <v>897167</v>
      </c>
      <c r="E85" s="48">
        <f t="shared" si="33"/>
        <v>1097087</v>
      </c>
      <c r="F85" s="48">
        <f t="shared" si="33"/>
        <v>1022040</v>
      </c>
      <c r="G85" s="48">
        <f t="shared" si="33"/>
        <v>1047778</v>
      </c>
      <c r="H85" s="48">
        <f t="shared" si="33"/>
        <v>944617</v>
      </c>
      <c r="I85" s="48">
        <f t="shared" si="33"/>
        <v>978676</v>
      </c>
      <c r="J85" s="48">
        <f t="shared" si="33"/>
        <v>893041</v>
      </c>
      <c r="K85" s="48">
        <f t="shared" si="33"/>
        <v>943429</v>
      </c>
      <c r="L85" s="48">
        <f t="shared" si="33"/>
        <v>996346</v>
      </c>
      <c r="M85" s="48">
        <f t="shared" si="33"/>
        <v>904608</v>
      </c>
      <c r="N85" s="48">
        <f t="shared" si="33"/>
        <v>1066597</v>
      </c>
      <c r="O85" s="71">
        <f t="shared" si="25"/>
        <v>11850097</v>
      </c>
    </row>
    <row r="86" spans="1:15" s="3" customFormat="1" ht="13.5">
      <c r="A86" s="80" t="s">
        <v>84</v>
      </c>
      <c r="B86" s="81" t="s">
        <v>101</v>
      </c>
      <c r="C86" s="48">
        <f aca="true" t="shared" si="34" ref="C86:N86">SUM(C14,C32,C50,C68)</f>
        <v>3856</v>
      </c>
      <c r="D86" s="48">
        <f t="shared" si="34"/>
        <v>2038</v>
      </c>
      <c r="E86" s="48">
        <f t="shared" si="34"/>
        <v>3365</v>
      </c>
      <c r="F86" s="48">
        <f t="shared" si="34"/>
        <v>4378</v>
      </c>
      <c r="G86" s="48">
        <f t="shared" si="34"/>
        <v>3600</v>
      </c>
      <c r="H86" s="48">
        <f t="shared" si="34"/>
        <v>773</v>
      </c>
      <c r="I86" s="48">
        <f t="shared" si="34"/>
        <v>3821</v>
      </c>
      <c r="J86" s="48">
        <f t="shared" si="34"/>
        <v>3275</v>
      </c>
      <c r="K86" s="48">
        <f t="shared" si="34"/>
        <v>3069</v>
      </c>
      <c r="L86" s="48">
        <f t="shared" si="34"/>
        <v>3635</v>
      </c>
      <c r="M86" s="48">
        <f t="shared" si="34"/>
        <v>2453</v>
      </c>
      <c r="N86" s="48">
        <f t="shared" si="34"/>
        <v>3615</v>
      </c>
      <c r="O86" s="71">
        <f t="shared" si="25"/>
        <v>37878</v>
      </c>
    </row>
    <row r="87" spans="1:16" ht="13.5">
      <c r="A87" s="80" t="s">
        <v>83</v>
      </c>
      <c r="B87" s="81" t="s">
        <v>102</v>
      </c>
      <c r="C87" s="48">
        <f aca="true" t="shared" si="35" ref="C87:O87">SUM(C15,C33,C51,C69)</f>
        <v>20901.109954605738</v>
      </c>
      <c r="D87" s="48">
        <f t="shared" si="35"/>
        <v>19639.097030806286</v>
      </c>
      <c r="E87" s="48">
        <f t="shared" si="35"/>
        <v>16723.073264985043</v>
      </c>
      <c r="F87" s="48">
        <f t="shared" si="35"/>
        <v>20587.060781211163</v>
      </c>
      <c r="G87" s="48">
        <f t="shared" si="35"/>
        <v>20678.09090190586</v>
      </c>
      <c r="H87" s="48">
        <f t="shared" si="35"/>
        <v>19565.197910948784</v>
      </c>
      <c r="I87" s="48">
        <f t="shared" si="35"/>
        <v>19540.139837777286</v>
      </c>
      <c r="J87" s="48">
        <f t="shared" si="35"/>
        <v>19513.019488009573</v>
      </c>
      <c r="K87" s="48">
        <f t="shared" si="35"/>
        <v>19528.930670057587</v>
      </c>
      <c r="L87" s="48">
        <f t="shared" si="35"/>
        <v>19572.98587856788</v>
      </c>
      <c r="M87" s="48">
        <f t="shared" si="35"/>
        <v>19540.271626074056</v>
      </c>
      <c r="N87" s="48">
        <f t="shared" si="35"/>
        <v>19450.83996520633</v>
      </c>
      <c r="O87" s="48">
        <f t="shared" si="35"/>
        <v>20901.83996520633</v>
      </c>
      <c r="P87" s="71"/>
    </row>
    <row r="88" spans="1:15" ht="13.5">
      <c r="A88" s="80" t="s">
        <v>16</v>
      </c>
      <c r="B88" s="81" t="s">
        <v>104</v>
      </c>
      <c r="C88" s="48">
        <f aca="true" t="shared" si="36" ref="C88:N88">SUM(C16,C34,C52,C70)</f>
        <v>6180</v>
      </c>
      <c r="D88" s="48">
        <f t="shared" si="36"/>
        <v>5965</v>
      </c>
      <c r="E88" s="48">
        <f t="shared" si="36"/>
        <v>6695</v>
      </c>
      <c r="F88" s="48">
        <f t="shared" si="36"/>
        <v>6851</v>
      </c>
      <c r="G88" s="48">
        <f t="shared" si="36"/>
        <v>6517.5</v>
      </c>
      <c r="H88" s="48">
        <f t="shared" si="36"/>
        <v>6418.0625</v>
      </c>
      <c r="I88" s="48">
        <f t="shared" si="36"/>
        <v>7041</v>
      </c>
      <c r="J88" s="48">
        <f t="shared" si="36"/>
        <v>6512.794642857144</v>
      </c>
      <c r="K88" s="48">
        <f t="shared" si="36"/>
        <v>5898.061224489797</v>
      </c>
      <c r="L88" s="48">
        <f t="shared" si="36"/>
        <v>7337</v>
      </c>
      <c r="M88" s="48">
        <f t="shared" si="36"/>
        <v>6113</v>
      </c>
      <c r="N88" s="48">
        <f t="shared" si="36"/>
        <v>8348</v>
      </c>
      <c r="O88" s="71">
        <f t="shared" si="25"/>
        <v>79876.41836734694</v>
      </c>
    </row>
    <row r="89" spans="1:15" ht="13.5">
      <c r="A89" s="80" t="s">
        <v>108</v>
      </c>
      <c r="B89" s="81" t="s">
        <v>105</v>
      </c>
      <c r="C89" s="48">
        <f aca="true" t="shared" si="37" ref="C89:N89">SUM(C17,C35,C53,C71)</f>
        <v>8211.878998797609</v>
      </c>
      <c r="D89" s="48">
        <f t="shared" si="37"/>
        <v>8151.891098917848</v>
      </c>
      <c r="E89" s="48">
        <f t="shared" si="37"/>
        <v>7981.2019890260635</v>
      </c>
      <c r="F89" s="48">
        <f t="shared" si="37"/>
        <v>8302</v>
      </c>
      <c r="G89" s="48">
        <f t="shared" si="37"/>
        <v>8182.938271604939</v>
      </c>
      <c r="H89" s="48">
        <f t="shared" si="37"/>
        <v>8189.018518518518</v>
      </c>
      <c r="I89" s="48">
        <f t="shared" si="37"/>
        <v>8140</v>
      </c>
      <c r="J89" s="48">
        <f t="shared" si="37"/>
        <v>8043.777777777777</v>
      </c>
      <c r="K89" s="48">
        <f t="shared" si="37"/>
        <v>8172.333333333333</v>
      </c>
      <c r="L89" s="48">
        <f t="shared" si="37"/>
        <v>8159</v>
      </c>
      <c r="M89" s="48">
        <f t="shared" si="37"/>
        <v>8105</v>
      </c>
      <c r="N89" s="48">
        <f t="shared" si="37"/>
        <v>8883</v>
      </c>
      <c r="O89" s="71">
        <f>MAX(C89:N89)</f>
        <v>8883</v>
      </c>
    </row>
    <row r="90" spans="1:15" ht="13.5">
      <c r="A90" s="80" t="s">
        <v>109</v>
      </c>
      <c r="B90" s="81" t="s">
        <v>105</v>
      </c>
      <c r="C90" s="48">
        <f aca="true" t="shared" si="38" ref="C90:N90">SUM(C18,C36,C54,C72)</f>
        <v>1448.18020563597</v>
      </c>
      <c r="D90" s="48">
        <f t="shared" si="38"/>
        <v>3668.690520903521</v>
      </c>
      <c r="E90" s="48">
        <f t="shared" si="38"/>
        <v>2611.3437620850477</v>
      </c>
      <c r="F90" s="48">
        <f t="shared" si="38"/>
        <v>3625.6620971193415</v>
      </c>
      <c r="G90" s="48">
        <f t="shared" si="38"/>
        <v>2832.5788395061727</v>
      </c>
      <c r="H90" s="48">
        <f t="shared" si="38"/>
        <v>3521.5096296296297</v>
      </c>
      <c r="I90" s="48">
        <f t="shared" si="38"/>
        <v>3551.6222222222223</v>
      </c>
      <c r="J90" s="48">
        <f t="shared" si="38"/>
        <v>3432.6666666666665</v>
      </c>
      <c r="K90" s="48">
        <f t="shared" si="38"/>
        <v>2831</v>
      </c>
      <c r="L90" s="48">
        <f t="shared" si="38"/>
        <v>3576</v>
      </c>
      <c r="M90" s="48">
        <f t="shared" si="38"/>
        <v>3655</v>
      </c>
      <c r="N90" s="48">
        <f t="shared" si="38"/>
        <v>3853</v>
      </c>
      <c r="O90" s="71">
        <f>MIN(C90:N90)</f>
        <v>1448.18020563597</v>
      </c>
    </row>
    <row r="91" spans="1:15" ht="13.5">
      <c r="A91" s="80" t="s">
        <v>110</v>
      </c>
      <c r="B91" s="81" t="s">
        <v>103</v>
      </c>
      <c r="C91" s="142">
        <f>C76/C85</f>
        <v>3.8397145207710133</v>
      </c>
      <c r="D91" s="142">
        <f aca="true" t="shared" si="39" ref="D91:O91">D76/D85</f>
        <v>4.048106985655959</v>
      </c>
      <c r="E91" s="142">
        <f t="shared" si="39"/>
        <v>3.653857898234142</v>
      </c>
      <c r="F91" s="142">
        <f t="shared" si="39"/>
        <v>3.8294655786466283</v>
      </c>
      <c r="G91" s="142">
        <f t="shared" si="39"/>
        <v>3.7929446886649654</v>
      </c>
      <c r="H91" s="142">
        <f t="shared" si="39"/>
        <v>3.839887488791754</v>
      </c>
      <c r="I91" s="142">
        <f t="shared" si="39"/>
        <v>3.9078213831748196</v>
      </c>
      <c r="J91" s="142">
        <f t="shared" si="39"/>
        <v>4.1713795895149275</v>
      </c>
      <c r="K91" s="142">
        <f t="shared" si="39"/>
        <v>3.9132716929413873</v>
      </c>
      <c r="L91" s="142">
        <f t="shared" si="39"/>
        <v>3.8930301321027034</v>
      </c>
      <c r="M91" s="142">
        <f t="shared" si="39"/>
        <v>4.138260992606742</v>
      </c>
      <c r="N91" s="142">
        <f t="shared" si="39"/>
        <v>3.8864285198627035</v>
      </c>
      <c r="O91" s="142">
        <f t="shared" si="39"/>
        <v>3.901233044759043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91"/>
  <sheetViews>
    <sheetView zoomScalePageLayoutView="0" workbookViewId="0" topLeftCell="A64">
      <selection activeCell="P87" sqref="P87"/>
    </sheetView>
  </sheetViews>
  <sheetFormatPr defaultColWidth="9.140625" defaultRowHeight="12.75"/>
  <cols>
    <col min="1" max="1" width="31.8515625" style="2" customWidth="1"/>
    <col min="2" max="2" width="9.7109375" style="2" customWidth="1"/>
    <col min="3" max="3" width="11.00390625" style="4" bestFit="1" customWidth="1"/>
    <col min="4" max="8" width="10.00390625" style="4" bestFit="1" customWidth="1"/>
    <col min="9" max="10" width="10.00390625" style="5" bestFit="1" customWidth="1"/>
    <col min="11" max="11" width="11.00390625" style="5" bestFit="1" customWidth="1"/>
    <col min="12" max="12" width="10.00390625" style="5" bestFit="1" customWidth="1"/>
    <col min="13" max="13" width="10.7109375" style="5" bestFit="1" customWidth="1"/>
    <col min="14" max="14" width="10.28125" style="4" bestFit="1" customWidth="1"/>
    <col min="15" max="15" width="11.57421875" style="5" bestFit="1" customWidth="1"/>
    <col min="16" max="16384" width="9.140625" style="2" customWidth="1"/>
  </cols>
  <sheetData>
    <row r="1" spans="1:2" ht="12.75">
      <c r="A1" s="23" t="s">
        <v>73</v>
      </c>
      <c r="B1" s="24"/>
    </row>
    <row r="2" spans="1:15" ht="12.75">
      <c r="A2" s="6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2.75">
      <c r="A3" s="45" t="s">
        <v>74</v>
      </c>
      <c r="B3" s="51" t="s">
        <v>99</v>
      </c>
      <c r="C3" s="55" t="s">
        <v>0</v>
      </c>
      <c r="D3" s="55" t="s">
        <v>1</v>
      </c>
      <c r="E3" s="55" t="s">
        <v>2</v>
      </c>
      <c r="F3" s="55" t="s">
        <v>3</v>
      </c>
      <c r="G3" s="55" t="s">
        <v>4</v>
      </c>
      <c r="H3" s="55" t="s">
        <v>5</v>
      </c>
      <c r="I3" s="56" t="s">
        <v>6</v>
      </c>
      <c r="J3" s="56" t="s">
        <v>7</v>
      </c>
      <c r="K3" s="56" t="s">
        <v>8</v>
      </c>
      <c r="L3" s="56" t="s">
        <v>9</v>
      </c>
      <c r="M3" s="56" t="s">
        <v>10</v>
      </c>
      <c r="N3" s="55" t="s">
        <v>11</v>
      </c>
      <c r="O3" s="56" t="s">
        <v>12</v>
      </c>
    </row>
    <row r="4" spans="1:15" s="3" customFormat="1" ht="12.75">
      <c r="A4" s="80" t="s">
        <v>13</v>
      </c>
      <c r="B4" s="81" t="s">
        <v>100</v>
      </c>
      <c r="C4" s="42">
        <v>3495863</v>
      </c>
      <c r="D4" s="42">
        <v>3531404</v>
      </c>
      <c r="E4" s="42">
        <v>3768534</v>
      </c>
      <c r="F4" s="42">
        <v>3244039</v>
      </c>
      <c r="G4" s="42">
        <v>3456123</v>
      </c>
      <c r="H4" s="42">
        <v>3301885</v>
      </c>
      <c r="I4" s="42">
        <v>3383235</v>
      </c>
      <c r="J4" s="42">
        <v>3398592</v>
      </c>
      <c r="K4" s="42">
        <v>3115015</v>
      </c>
      <c r="L4" s="42">
        <v>3438456</v>
      </c>
      <c r="M4" s="42">
        <v>3403839</v>
      </c>
      <c r="N4" s="42">
        <v>3854378</v>
      </c>
      <c r="O4" s="84">
        <f>SUM(C4:N4)</f>
        <v>41391363</v>
      </c>
    </row>
    <row r="5" spans="1:15" s="3" customFormat="1" ht="12.75">
      <c r="A5" s="80" t="s">
        <v>106</v>
      </c>
      <c r="B5" s="81" t="s">
        <v>100</v>
      </c>
      <c r="C5" s="42">
        <f>C4-C6</f>
        <v>47785</v>
      </c>
      <c r="D5" s="42">
        <f aca="true" t="shared" si="0" ref="D5:N5">D4-D6</f>
        <v>44802</v>
      </c>
      <c r="E5" s="42">
        <f t="shared" si="0"/>
        <v>48730</v>
      </c>
      <c r="F5" s="42">
        <f t="shared" si="0"/>
        <v>47189</v>
      </c>
      <c r="G5" s="42">
        <f t="shared" si="0"/>
        <v>42662</v>
      </c>
      <c r="H5" s="42">
        <f t="shared" si="0"/>
        <v>38426</v>
      </c>
      <c r="I5" s="42">
        <f t="shared" si="0"/>
        <v>40827</v>
      </c>
      <c r="J5" s="42">
        <f t="shared" si="0"/>
        <v>40650</v>
      </c>
      <c r="K5" s="42">
        <f t="shared" si="0"/>
        <v>38063</v>
      </c>
      <c r="L5" s="42">
        <f t="shared" si="0"/>
        <v>39766</v>
      </c>
      <c r="M5" s="42">
        <f t="shared" si="0"/>
        <v>46895</v>
      </c>
      <c r="N5" s="42">
        <f t="shared" si="0"/>
        <v>51268</v>
      </c>
      <c r="O5" s="84">
        <f aca="true" t="shared" si="1" ref="O5:O16">SUM(C5:N5)</f>
        <v>527063</v>
      </c>
    </row>
    <row r="6" spans="1:15" s="3" customFormat="1" ht="12.75">
      <c r="A6" s="80" t="s">
        <v>14</v>
      </c>
      <c r="B6" s="81" t="s">
        <v>100</v>
      </c>
      <c r="C6" s="42">
        <v>3448078</v>
      </c>
      <c r="D6" s="42">
        <v>3486602</v>
      </c>
      <c r="E6" s="42">
        <v>3719804</v>
      </c>
      <c r="F6" s="42">
        <v>3196850</v>
      </c>
      <c r="G6" s="42">
        <v>3413461</v>
      </c>
      <c r="H6" s="42">
        <v>3263459</v>
      </c>
      <c r="I6" s="42">
        <v>3342408</v>
      </c>
      <c r="J6" s="42">
        <v>3357942</v>
      </c>
      <c r="K6" s="42">
        <v>3076952</v>
      </c>
      <c r="L6" s="42">
        <v>3398690</v>
      </c>
      <c r="M6" s="42">
        <v>3356944</v>
      </c>
      <c r="N6" s="42">
        <v>3803110</v>
      </c>
      <c r="O6" s="84">
        <f t="shared" si="1"/>
        <v>40864300</v>
      </c>
    </row>
    <row r="7" spans="1:15" s="3" customFormat="1" ht="12.75">
      <c r="A7" s="80" t="s">
        <v>107</v>
      </c>
      <c r="B7" s="81" t="s">
        <v>100</v>
      </c>
      <c r="C7" s="42">
        <f>'[3]Tongatapu'!$D$24</f>
        <v>2375095</v>
      </c>
      <c r="D7" s="42">
        <f>'[3]Tongatapu'!D25</f>
        <v>2479055</v>
      </c>
      <c r="E7" s="42">
        <f>'[3]Tongatapu'!D26</f>
        <v>2675169</v>
      </c>
      <c r="F7" s="42">
        <f>'[3]Tongatapu'!D27</f>
        <v>2298300</v>
      </c>
      <c r="G7" s="42">
        <f>'[3]Tongatapu'!D28</f>
        <v>2355707</v>
      </c>
      <c r="H7" s="42">
        <f>'[3]Tongatapu'!D29</f>
        <v>2422661</v>
      </c>
      <c r="I7" s="42">
        <f>'[3]Tongatapu'!D30</f>
        <v>2479005</v>
      </c>
      <c r="J7" s="42">
        <f>'[3]Tongatapu'!D31</f>
        <v>2222465</v>
      </c>
      <c r="K7" s="42">
        <f>'[3]Tongatapu'!D32</f>
        <v>2212913</v>
      </c>
      <c r="L7" s="42">
        <f>'[3]Tongatapu'!D33</f>
        <v>2503308</v>
      </c>
      <c r="M7" s="42">
        <f>'[3]Tongatapu'!D34</f>
        <v>2368850</v>
      </c>
      <c r="N7" s="42">
        <f>'[3]Tongatapu'!D35</f>
        <v>2850966</v>
      </c>
      <c r="O7" s="84">
        <f t="shared" si="1"/>
        <v>29243494</v>
      </c>
    </row>
    <row r="8" spans="1:15" s="3" customFormat="1" ht="13.5">
      <c r="A8" s="80" t="s">
        <v>124</v>
      </c>
      <c r="B8" s="81" t="s">
        <v>100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84">
        <f t="shared" si="1"/>
        <v>0</v>
      </c>
    </row>
    <row r="9" spans="1:15" s="3" customFormat="1" ht="13.5">
      <c r="A9" s="80" t="s">
        <v>125</v>
      </c>
      <c r="B9" s="81" t="s">
        <v>100</v>
      </c>
      <c r="C9" s="119">
        <f>C6-C7</f>
        <v>1072983</v>
      </c>
      <c r="D9" s="119">
        <f aca="true" t="shared" si="2" ref="D9:N9">D6-D7</f>
        <v>1007547</v>
      </c>
      <c r="E9" s="119">
        <f t="shared" si="2"/>
        <v>1044635</v>
      </c>
      <c r="F9" s="119">
        <f t="shared" si="2"/>
        <v>898550</v>
      </c>
      <c r="G9" s="119">
        <f t="shared" si="2"/>
        <v>1057754</v>
      </c>
      <c r="H9" s="119">
        <f t="shared" si="2"/>
        <v>840798</v>
      </c>
      <c r="I9" s="119">
        <f t="shared" si="2"/>
        <v>863403</v>
      </c>
      <c r="J9" s="119">
        <f t="shared" si="2"/>
        <v>1135477</v>
      </c>
      <c r="K9" s="119">
        <f t="shared" si="2"/>
        <v>864039</v>
      </c>
      <c r="L9" s="119">
        <f t="shared" si="2"/>
        <v>895382</v>
      </c>
      <c r="M9" s="119">
        <f t="shared" si="2"/>
        <v>988094</v>
      </c>
      <c r="N9" s="119">
        <f t="shared" si="2"/>
        <v>952144</v>
      </c>
      <c r="O9" s="119">
        <f>O6-O7</f>
        <v>11620806</v>
      </c>
    </row>
    <row r="10" spans="1:15" s="3" customFormat="1" ht="13.5">
      <c r="A10" s="80" t="s">
        <v>126</v>
      </c>
      <c r="B10" s="81" t="s">
        <v>100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84">
        <f t="shared" si="1"/>
        <v>0</v>
      </c>
    </row>
    <row r="11" spans="1:18" s="3" customFormat="1" ht="13.5">
      <c r="A11" s="80" t="s">
        <v>97</v>
      </c>
      <c r="B11" s="81" t="s">
        <v>105</v>
      </c>
      <c r="C11" s="161">
        <v>9800</v>
      </c>
      <c r="D11" s="161">
        <v>9800</v>
      </c>
      <c r="E11" s="161">
        <v>9800</v>
      </c>
      <c r="F11" s="161">
        <v>9800</v>
      </c>
      <c r="G11" s="161">
        <v>9800</v>
      </c>
      <c r="H11" s="161">
        <v>9800</v>
      </c>
      <c r="I11" s="161">
        <v>9800</v>
      </c>
      <c r="J11" s="161">
        <v>9800</v>
      </c>
      <c r="K11" s="161">
        <v>9800</v>
      </c>
      <c r="L11" s="161">
        <v>9800</v>
      </c>
      <c r="M11" s="161">
        <v>9800</v>
      </c>
      <c r="N11" s="161">
        <v>9800</v>
      </c>
      <c r="O11" s="84">
        <f>AVERAGE(C11:N11)</f>
        <v>9800</v>
      </c>
      <c r="P11" s="11"/>
      <c r="Q11" s="11"/>
      <c r="R11" s="12"/>
    </row>
    <row r="12" spans="1:18" s="3" customFormat="1" ht="13.5">
      <c r="A12" s="80" t="s">
        <v>98</v>
      </c>
      <c r="B12" s="81" t="s">
        <v>105</v>
      </c>
      <c r="C12" s="161">
        <v>9310</v>
      </c>
      <c r="D12" s="161">
        <v>9310</v>
      </c>
      <c r="E12" s="161">
        <v>9310</v>
      </c>
      <c r="F12" s="161">
        <v>9310</v>
      </c>
      <c r="G12" s="161">
        <v>9310</v>
      </c>
      <c r="H12" s="161">
        <v>9310</v>
      </c>
      <c r="I12" s="161">
        <v>9310</v>
      </c>
      <c r="J12" s="161">
        <v>9310</v>
      </c>
      <c r="K12" s="161">
        <v>9310</v>
      </c>
      <c r="L12" s="161">
        <v>9310</v>
      </c>
      <c r="M12" s="161">
        <v>9310</v>
      </c>
      <c r="N12" s="161">
        <v>9310</v>
      </c>
      <c r="O12" s="84">
        <f>AVERAGE(C12:N12)</f>
        <v>9310</v>
      </c>
      <c r="P12" s="11"/>
      <c r="Q12" s="11"/>
      <c r="R12" s="12"/>
    </row>
    <row r="13" spans="1:15" s="3" customFormat="1" ht="13.5">
      <c r="A13" s="80" t="s">
        <v>15</v>
      </c>
      <c r="B13" s="81" t="s">
        <v>101</v>
      </c>
      <c r="C13" s="42">
        <v>903759</v>
      </c>
      <c r="D13" s="82">
        <v>877501</v>
      </c>
      <c r="E13" s="82">
        <v>953320</v>
      </c>
      <c r="F13" s="82">
        <v>815506</v>
      </c>
      <c r="G13" s="82">
        <v>851814</v>
      </c>
      <c r="H13" s="82">
        <v>826763</v>
      </c>
      <c r="I13" s="82">
        <v>856541</v>
      </c>
      <c r="J13" s="82">
        <v>842727</v>
      </c>
      <c r="K13" s="82">
        <v>793897</v>
      </c>
      <c r="L13" s="82">
        <v>861071</v>
      </c>
      <c r="M13" s="82">
        <v>859573</v>
      </c>
      <c r="N13" s="82">
        <v>976275</v>
      </c>
      <c r="O13" s="84">
        <f t="shared" si="1"/>
        <v>10418747</v>
      </c>
    </row>
    <row r="14" spans="1:15" s="3" customFormat="1" ht="13.5">
      <c r="A14" s="80" t="s">
        <v>84</v>
      </c>
      <c r="B14" s="81" t="s">
        <v>101</v>
      </c>
      <c r="C14" s="42">
        <v>3481</v>
      </c>
      <c r="D14" s="82">
        <v>2081</v>
      </c>
      <c r="E14" s="82">
        <v>2862</v>
      </c>
      <c r="F14" s="82">
        <v>3440</v>
      </c>
      <c r="G14" s="82">
        <v>1955</v>
      </c>
      <c r="H14" s="82">
        <v>3288</v>
      </c>
      <c r="I14" s="82">
        <v>3155</v>
      </c>
      <c r="J14" s="82">
        <v>1331</v>
      </c>
      <c r="K14" s="82">
        <v>4050</v>
      </c>
      <c r="L14" s="82">
        <v>2500</v>
      </c>
      <c r="M14" s="82">
        <v>1912</v>
      </c>
      <c r="N14" s="82">
        <v>2326</v>
      </c>
      <c r="O14" s="84">
        <f t="shared" si="1"/>
        <v>32381</v>
      </c>
    </row>
    <row r="15" spans="1:15" s="3" customFormat="1" ht="13.5">
      <c r="A15" s="80" t="s">
        <v>83</v>
      </c>
      <c r="B15" s="81" t="s">
        <v>102</v>
      </c>
      <c r="C15" s="42">
        <f>'[3]Tongatapu'!$C$24</f>
        <v>14139</v>
      </c>
      <c r="D15" s="42">
        <f>'[3]Tongatapu'!C25</f>
        <v>14268</v>
      </c>
      <c r="E15" s="42">
        <f>'[3]Tongatapu'!C26</f>
        <v>14190</v>
      </c>
      <c r="F15" s="42">
        <f>'[3]Tongatapu'!C27</f>
        <v>14133</v>
      </c>
      <c r="G15" s="42">
        <f>'[3]Tongatapu'!C28</f>
        <v>14460</v>
      </c>
      <c r="H15" s="42">
        <f>'[3]Tongatapu'!C29</f>
        <v>14518</v>
      </c>
      <c r="I15" s="42">
        <f>'[3]Tongatapu'!C30</f>
        <v>14519</v>
      </c>
      <c r="J15" s="42">
        <f>'[3]Tongatapu'!C31</f>
        <v>14553</v>
      </c>
      <c r="K15" s="42">
        <f>'[3]Tongatapu'!C32</f>
        <v>14548</v>
      </c>
      <c r="L15" s="42">
        <f>'[3]Tongatapu'!C33</f>
        <v>14582</v>
      </c>
      <c r="M15" s="42">
        <f>'[3]Tongatapu'!C34</f>
        <v>14611</v>
      </c>
      <c r="N15" s="42">
        <f>'[3]Tongatapu'!C35</f>
        <v>14468</v>
      </c>
      <c r="O15" s="84">
        <f>MAX(C15:N15)</f>
        <v>14611</v>
      </c>
    </row>
    <row r="16" spans="1:15" s="3" customFormat="1" ht="13.5">
      <c r="A16" s="80" t="s">
        <v>16</v>
      </c>
      <c r="B16" s="81" t="s">
        <v>104</v>
      </c>
      <c r="C16" s="42">
        <v>2966</v>
      </c>
      <c r="D16" s="82">
        <v>2901</v>
      </c>
      <c r="E16" s="82">
        <v>3307</v>
      </c>
      <c r="F16" s="82">
        <v>3019</v>
      </c>
      <c r="G16" s="82">
        <v>2926</v>
      </c>
      <c r="H16" s="82">
        <v>2523</v>
      </c>
      <c r="I16" s="82">
        <v>2431</v>
      </c>
      <c r="J16" s="82">
        <v>2570</v>
      </c>
      <c r="K16" s="82">
        <v>3028</v>
      </c>
      <c r="L16" s="82">
        <v>3206</v>
      </c>
      <c r="M16" s="82">
        <v>2047</v>
      </c>
      <c r="N16" s="82">
        <v>3820</v>
      </c>
      <c r="O16" s="84">
        <f t="shared" si="1"/>
        <v>34744</v>
      </c>
    </row>
    <row r="17" spans="1:15" s="3" customFormat="1" ht="13.5">
      <c r="A17" s="80" t="s">
        <v>108</v>
      </c>
      <c r="B17" s="81" t="s">
        <v>105</v>
      </c>
      <c r="C17" s="82">
        <v>6975</v>
      </c>
      <c r="D17" s="82">
        <v>7247</v>
      </c>
      <c r="E17" s="82">
        <v>7164</v>
      </c>
      <c r="F17" s="82">
        <v>6700</v>
      </c>
      <c r="G17" s="82">
        <v>6794</v>
      </c>
      <c r="H17" s="82">
        <v>7007</v>
      </c>
      <c r="I17" s="82">
        <v>7046</v>
      </c>
      <c r="J17" s="82">
        <v>6927</v>
      </c>
      <c r="K17" s="82">
        <v>6792</v>
      </c>
      <c r="L17" s="82">
        <v>7076</v>
      </c>
      <c r="M17" s="82">
        <v>7065</v>
      </c>
      <c r="N17" s="82">
        <v>7627</v>
      </c>
      <c r="O17" s="84">
        <f>MAX(C17:N17)</f>
        <v>7627</v>
      </c>
    </row>
    <row r="18" spans="1:15" s="3" customFormat="1" ht="13.5">
      <c r="A18" s="80" t="s">
        <v>109</v>
      </c>
      <c r="B18" s="81" t="s">
        <v>105</v>
      </c>
      <c r="C18" s="82">
        <v>3088</v>
      </c>
      <c r="D18" s="82">
        <v>3725</v>
      </c>
      <c r="E18" s="82">
        <v>3515</v>
      </c>
      <c r="F18" s="82">
        <v>3097</v>
      </c>
      <c r="G18" s="82">
        <v>2695</v>
      </c>
      <c r="H18" s="82">
        <v>3205</v>
      </c>
      <c r="I18" s="82">
        <v>2993</v>
      </c>
      <c r="J18" s="82">
        <v>3061</v>
      </c>
      <c r="K18" s="82">
        <v>3042</v>
      </c>
      <c r="L18" s="82">
        <v>3190</v>
      </c>
      <c r="M18" s="82">
        <v>3325</v>
      </c>
      <c r="N18" s="82">
        <v>3326</v>
      </c>
      <c r="O18" s="84">
        <f>MIN(C18:N18)</f>
        <v>2695</v>
      </c>
    </row>
    <row r="19" spans="1:15" s="3" customFormat="1" ht="13.5">
      <c r="A19" s="80" t="s">
        <v>110</v>
      </c>
      <c r="B19" s="81" t="s">
        <v>103</v>
      </c>
      <c r="C19" s="139">
        <f>C4/C13</f>
        <v>3.8681363062497858</v>
      </c>
      <c r="D19" s="139">
        <f aca="true" t="shared" si="3" ref="D19:O19">D4/D13</f>
        <v>4.0243874365955135</v>
      </c>
      <c r="E19" s="139">
        <f t="shared" si="3"/>
        <v>3.9530629799018167</v>
      </c>
      <c r="F19" s="139">
        <f t="shared" si="3"/>
        <v>3.9779462076306</v>
      </c>
      <c r="G19" s="139">
        <f t="shared" si="3"/>
        <v>4.057368157837274</v>
      </c>
      <c r="H19" s="139">
        <f t="shared" si="3"/>
        <v>3.9937503250629263</v>
      </c>
      <c r="I19" s="139">
        <f t="shared" si="3"/>
        <v>3.9498809747577757</v>
      </c>
      <c r="J19" s="139">
        <f t="shared" si="3"/>
        <v>4.0328504960681215</v>
      </c>
      <c r="K19" s="139">
        <f t="shared" si="3"/>
        <v>3.923701689261957</v>
      </c>
      <c r="L19" s="139">
        <f t="shared" si="3"/>
        <v>3.993231684727508</v>
      </c>
      <c r="M19" s="139">
        <f t="shared" si="3"/>
        <v>3.959918471147884</v>
      </c>
      <c r="N19" s="139">
        <f t="shared" si="3"/>
        <v>3.948045376558859</v>
      </c>
      <c r="O19" s="139">
        <f t="shared" si="3"/>
        <v>3.972777436672567</v>
      </c>
    </row>
    <row r="20" spans="1:15" ht="13.5">
      <c r="A20" s="49"/>
      <c r="B20" s="49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2"/>
    </row>
    <row r="21" spans="1:15" ht="13.5">
      <c r="A21" s="33" t="s">
        <v>77</v>
      </c>
      <c r="B21" s="34" t="s">
        <v>99</v>
      </c>
      <c r="C21" s="35" t="s">
        <v>0</v>
      </c>
      <c r="D21" s="35" t="s">
        <v>1</v>
      </c>
      <c r="E21" s="35" t="s">
        <v>2</v>
      </c>
      <c r="F21" s="35" t="s">
        <v>3</v>
      </c>
      <c r="G21" s="35" t="s">
        <v>4</v>
      </c>
      <c r="H21" s="35" t="s">
        <v>5</v>
      </c>
      <c r="I21" s="36" t="s">
        <v>6</v>
      </c>
      <c r="J21" s="36" t="s">
        <v>7</v>
      </c>
      <c r="K21" s="36" t="s">
        <v>8</v>
      </c>
      <c r="L21" s="36" t="s">
        <v>9</v>
      </c>
      <c r="M21" s="36" t="s">
        <v>10</v>
      </c>
      <c r="N21" s="35" t="s">
        <v>11</v>
      </c>
      <c r="O21" s="36" t="s">
        <v>12</v>
      </c>
    </row>
    <row r="22" spans="1:15" ht="13.5">
      <c r="A22" s="79" t="s">
        <v>13</v>
      </c>
      <c r="B22" s="37" t="s">
        <v>100</v>
      </c>
      <c r="C22" s="40">
        <v>397495</v>
      </c>
      <c r="D22" s="40">
        <v>375385</v>
      </c>
      <c r="E22" s="40">
        <v>396773</v>
      </c>
      <c r="F22" s="40">
        <v>369847</v>
      </c>
      <c r="G22" s="40">
        <v>411122</v>
      </c>
      <c r="H22" s="40">
        <v>459544</v>
      </c>
      <c r="I22" s="40">
        <v>412724</v>
      </c>
      <c r="J22" s="40">
        <v>407203</v>
      </c>
      <c r="K22" s="40">
        <v>385314</v>
      </c>
      <c r="L22" s="40">
        <v>419522</v>
      </c>
      <c r="M22" s="40">
        <v>385991</v>
      </c>
      <c r="N22" s="40">
        <v>414469</v>
      </c>
      <c r="O22" s="85">
        <f aca="true" t="shared" si="4" ref="O22:O32">SUM(C22:N22)</f>
        <v>4835389</v>
      </c>
    </row>
    <row r="23" spans="1:16" ht="13.5">
      <c r="A23" s="79" t="s">
        <v>106</v>
      </c>
      <c r="B23" s="37" t="s">
        <v>100</v>
      </c>
      <c r="C23" s="63">
        <f>C22-C24</f>
        <v>18865</v>
      </c>
      <c r="D23" s="63">
        <f aca="true" t="shared" si="5" ref="D23:N23">D22-D24</f>
        <v>21665</v>
      </c>
      <c r="E23" s="63">
        <f t="shared" si="5"/>
        <v>15993</v>
      </c>
      <c r="F23" s="63">
        <f t="shared" si="5"/>
        <v>19087</v>
      </c>
      <c r="G23" s="63">
        <f t="shared" si="5"/>
        <v>19952</v>
      </c>
      <c r="H23" s="63">
        <f t="shared" si="5"/>
        <v>20874</v>
      </c>
      <c r="I23" s="63">
        <f t="shared" si="5"/>
        <v>19604</v>
      </c>
      <c r="J23" s="63">
        <f t="shared" si="5"/>
        <v>19993</v>
      </c>
      <c r="K23" s="63">
        <f t="shared" si="5"/>
        <v>19444</v>
      </c>
      <c r="L23" s="63">
        <f t="shared" si="5"/>
        <v>20722</v>
      </c>
      <c r="M23" s="63">
        <f t="shared" si="5"/>
        <v>18891</v>
      </c>
      <c r="N23" s="63">
        <f t="shared" si="5"/>
        <v>20669</v>
      </c>
      <c r="O23" s="85">
        <f t="shared" si="4"/>
        <v>235759</v>
      </c>
      <c r="P23" s="5"/>
    </row>
    <row r="24" spans="1:15" ht="13.5">
      <c r="A24" s="79" t="s">
        <v>14</v>
      </c>
      <c r="B24" s="37" t="s">
        <v>100</v>
      </c>
      <c r="C24" s="40">
        <v>378630</v>
      </c>
      <c r="D24" s="40">
        <v>353720</v>
      </c>
      <c r="E24" s="40">
        <v>380780</v>
      </c>
      <c r="F24" s="40">
        <v>350760</v>
      </c>
      <c r="G24" s="40">
        <v>391170</v>
      </c>
      <c r="H24" s="40">
        <v>438670</v>
      </c>
      <c r="I24" s="40">
        <v>393120</v>
      </c>
      <c r="J24" s="40">
        <v>387210</v>
      </c>
      <c r="K24" s="40">
        <v>365870</v>
      </c>
      <c r="L24" s="40">
        <v>398800</v>
      </c>
      <c r="M24" s="40">
        <v>367100</v>
      </c>
      <c r="N24" s="40">
        <v>393800</v>
      </c>
      <c r="O24" s="85">
        <f t="shared" si="4"/>
        <v>4599630</v>
      </c>
    </row>
    <row r="25" spans="1:15" ht="13.5">
      <c r="A25" s="79" t="s">
        <v>107</v>
      </c>
      <c r="B25" s="37" t="s">
        <v>100</v>
      </c>
      <c r="C25" s="40">
        <f>'[3]Vava''u'!$D$24</f>
        <v>403166</v>
      </c>
      <c r="D25" s="40">
        <f>'[3]Vava''u'!D25</f>
        <v>291644</v>
      </c>
      <c r="E25" s="40">
        <f>'[3]Vava''u'!D26</f>
        <v>422134</v>
      </c>
      <c r="F25" s="40">
        <f>'[3]Vava''u'!D27</f>
        <v>465496</v>
      </c>
      <c r="G25" s="40">
        <f>'[3]Vava''u'!D28</f>
        <v>351459</v>
      </c>
      <c r="H25" s="40">
        <f>'[3]Vava''u'!D29</f>
        <v>327955</v>
      </c>
      <c r="I25" s="40">
        <f>'[3]Vava''u'!D30</f>
        <v>395943</v>
      </c>
      <c r="J25" s="40">
        <f>'[3]Vava''u'!D31</f>
        <v>377251</v>
      </c>
      <c r="K25" s="40">
        <f>'[3]Vava''u'!D32</f>
        <v>328195</v>
      </c>
      <c r="L25" s="40">
        <f>'[3]Vava''u'!D33</f>
        <v>275538</v>
      </c>
      <c r="M25" s="40">
        <f>'[3]Vava''u'!D34</f>
        <v>295113</v>
      </c>
      <c r="N25" s="40">
        <f>'[3]Vava''u'!D35</f>
        <v>415325</v>
      </c>
      <c r="O25" s="85">
        <f t="shared" si="4"/>
        <v>4349219</v>
      </c>
    </row>
    <row r="26" spans="1:15" s="90" customFormat="1" ht="13.5">
      <c r="A26" s="79" t="s">
        <v>124</v>
      </c>
      <c r="B26" s="37" t="s">
        <v>100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85">
        <f t="shared" si="4"/>
        <v>0</v>
      </c>
    </row>
    <row r="27" spans="1:15" s="90" customFormat="1" ht="13.5">
      <c r="A27" s="79" t="s">
        <v>125</v>
      </c>
      <c r="B27" s="37" t="s">
        <v>100</v>
      </c>
      <c r="C27" s="129">
        <f>C24-C25</f>
        <v>-24536</v>
      </c>
      <c r="D27" s="129">
        <f aca="true" t="shared" si="6" ref="D27:N27">D24-D25</f>
        <v>62076</v>
      </c>
      <c r="E27" s="129">
        <f t="shared" si="6"/>
        <v>-41354</v>
      </c>
      <c r="F27" s="129">
        <f t="shared" si="6"/>
        <v>-114736</v>
      </c>
      <c r="G27" s="129">
        <f t="shared" si="6"/>
        <v>39711</v>
      </c>
      <c r="H27" s="129">
        <f t="shared" si="6"/>
        <v>110715</v>
      </c>
      <c r="I27" s="129">
        <f t="shared" si="6"/>
        <v>-2823</v>
      </c>
      <c r="J27" s="129">
        <f t="shared" si="6"/>
        <v>9959</v>
      </c>
      <c r="K27" s="129">
        <f t="shared" si="6"/>
        <v>37675</v>
      </c>
      <c r="L27" s="129">
        <f t="shared" si="6"/>
        <v>123262</v>
      </c>
      <c r="M27" s="129">
        <f t="shared" si="6"/>
        <v>71987</v>
      </c>
      <c r="N27" s="129">
        <f t="shared" si="6"/>
        <v>-21525</v>
      </c>
      <c r="O27" s="85">
        <f t="shared" si="4"/>
        <v>250411</v>
      </c>
    </row>
    <row r="28" spans="1:15" s="90" customFormat="1" ht="13.5">
      <c r="A28" s="79" t="s">
        <v>126</v>
      </c>
      <c r="B28" s="37" t="s">
        <v>100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85">
        <f t="shared" si="4"/>
        <v>0</v>
      </c>
    </row>
    <row r="29" spans="1:15" s="3" customFormat="1" ht="13.5">
      <c r="A29" s="79" t="s">
        <v>97</v>
      </c>
      <c r="B29" s="37" t="s">
        <v>105</v>
      </c>
      <c r="C29" s="42">
        <v>1158</v>
      </c>
      <c r="D29" s="42">
        <v>1158</v>
      </c>
      <c r="E29" s="42">
        <v>1158</v>
      </c>
      <c r="F29" s="42">
        <v>1158</v>
      </c>
      <c r="G29" s="42">
        <v>1158</v>
      </c>
      <c r="H29" s="42">
        <v>1158</v>
      </c>
      <c r="I29" s="42">
        <v>1158</v>
      </c>
      <c r="J29" s="42">
        <v>1158</v>
      </c>
      <c r="K29" s="42">
        <v>1158</v>
      </c>
      <c r="L29" s="42">
        <v>1158</v>
      </c>
      <c r="M29" s="42">
        <v>1158</v>
      </c>
      <c r="N29" s="42">
        <v>1158</v>
      </c>
      <c r="O29" s="85">
        <f>AVERAGE(C29:N29)</f>
        <v>1158</v>
      </c>
    </row>
    <row r="30" spans="1:15" s="3" customFormat="1" ht="13.5">
      <c r="A30" s="79" t="s">
        <v>98</v>
      </c>
      <c r="B30" s="37" t="s">
        <v>105</v>
      </c>
      <c r="C30" s="42">
        <v>1100.1</v>
      </c>
      <c r="D30" s="42">
        <v>1100.1</v>
      </c>
      <c r="E30" s="42">
        <v>1100.1</v>
      </c>
      <c r="F30" s="42">
        <v>1100.1</v>
      </c>
      <c r="G30" s="42">
        <v>1100.1</v>
      </c>
      <c r="H30" s="42">
        <v>1100.1</v>
      </c>
      <c r="I30" s="42">
        <v>1100.1</v>
      </c>
      <c r="J30" s="42">
        <v>1100.1</v>
      </c>
      <c r="K30" s="42">
        <v>1100.1</v>
      </c>
      <c r="L30" s="42">
        <v>1100.1</v>
      </c>
      <c r="M30" s="42">
        <v>1100.1</v>
      </c>
      <c r="N30" s="42">
        <v>1100.1</v>
      </c>
      <c r="O30" s="85">
        <f>AVERAGE(C30:N30)</f>
        <v>1100.1000000000001</v>
      </c>
    </row>
    <row r="31" spans="1:15" ht="13.5">
      <c r="A31" s="79" t="s">
        <v>15</v>
      </c>
      <c r="B31" s="37" t="s">
        <v>101</v>
      </c>
      <c r="C31" s="40">
        <v>108850</v>
      </c>
      <c r="D31" s="44">
        <v>100218</v>
      </c>
      <c r="E31" s="44">
        <v>107019</v>
      </c>
      <c r="F31" s="44">
        <v>98304</v>
      </c>
      <c r="G31" s="44">
        <v>108749</v>
      </c>
      <c r="H31" s="44">
        <v>120408</v>
      </c>
      <c r="I31" s="44">
        <v>109697</v>
      </c>
      <c r="J31" s="44">
        <v>107964</v>
      </c>
      <c r="K31" s="44">
        <v>100861</v>
      </c>
      <c r="L31" s="44">
        <v>110648</v>
      </c>
      <c r="M31" s="44">
        <v>101327</v>
      </c>
      <c r="N31" s="44">
        <v>109716</v>
      </c>
      <c r="O31" s="85">
        <f t="shared" si="4"/>
        <v>1283761</v>
      </c>
    </row>
    <row r="32" spans="1:15" ht="13.5">
      <c r="A32" s="79" t="s">
        <v>84</v>
      </c>
      <c r="B32" s="37" t="s">
        <v>101</v>
      </c>
      <c r="C32" s="40">
        <v>427</v>
      </c>
      <c r="D32" s="44">
        <v>403</v>
      </c>
      <c r="E32" s="44">
        <v>406</v>
      </c>
      <c r="F32" s="44">
        <v>458</v>
      </c>
      <c r="G32" s="44">
        <v>432</v>
      </c>
      <c r="H32" s="44">
        <v>440</v>
      </c>
      <c r="I32" s="44">
        <v>452</v>
      </c>
      <c r="J32" s="44">
        <v>425</v>
      </c>
      <c r="K32" s="44">
        <v>312</v>
      </c>
      <c r="L32" s="44">
        <v>470</v>
      </c>
      <c r="M32" s="44">
        <v>475</v>
      </c>
      <c r="N32" s="44">
        <v>405</v>
      </c>
      <c r="O32" s="85">
        <f t="shared" si="4"/>
        <v>5105</v>
      </c>
    </row>
    <row r="33" spans="1:15" ht="13.5">
      <c r="A33" s="79" t="s">
        <v>83</v>
      </c>
      <c r="B33" s="37" t="s">
        <v>102</v>
      </c>
      <c r="C33" s="117">
        <f aca="true" t="shared" si="7" ref="C33:H33">AVERAGE(D33:I33)</f>
        <v>3192.9484178844427</v>
      </c>
      <c r="D33" s="117">
        <f t="shared" si="7"/>
        <v>3192.937525441221</v>
      </c>
      <c r="E33" s="117">
        <f t="shared" si="7"/>
        <v>3192.906988297061</v>
      </c>
      <c r="F33" s="117">
        <f t="shared" si="7"/>
        <v>3192.8898524027722</v>
      </c>
      <c r="G33" s="117">
        <f t="shared" si="7"/>
        <v>3192.9135242817415</v>
      </c>
      <c r="H33" s="117">
        <f t="shared" si="7"/>
        <v>3192.9973065272075</v>
      </c>
      <c r="I33" s="117">
        <f>AVERAGE('2005'!D33:I33)</f>
        <v>3193.0453103566538</v>
      </c>
      <c r="J33" s="117">
        <f>AVERAGE('2005'!E33:J33)</f>
        <v>3192.872170781893</v>
      </c>
      <c r="K33" s="117">
        <f>AVERAGE('2005'!F33:K33)</f>
        <v>3192.7237654320993</v>
      </c>
      <c r="L33" s="117">
        <f>AVERAGE('2005'!G33:L33)</f>
        <v>3192.787037037038</v>
      </c>
      <c r="M33" s="117">
        <f>AVERAGE('2005'!H33:M33)</f>
        <v>3193.055555555556</v>
      </c>
      <c r="N33" s="117">
        <f>AVERAGE('2005'!I33:N33)</f>
        <v>3193.5</v>
      </c>
      <c r="O33" s="85">
        <f>MAX(C33:N33)</f>
        <v>3193.5</v>
      </c>
    </row>
    <row r="34" spans="1:15" ht="13.5">
      <c r="A34" s="79" t="s">
        <v>16</v>
      </c>
      <c r="B34" s="37" t="s">
        <v>104</v>
      </c>
      <c r="C34" s="40">
        <v>2098</v>
      </c>
      <c r="D34" s="44">
        <v>1896</v>
      </c>
      <c r="E34" s="44">
        <v>2076</v>
      </c>
      <c r="F34" s="44">
        <v>1883</v>
      </c>
      <c r="G34" s="44">
        <v>2130</v>
      </c>
      <c r="H34" s="44">
        <v>2489</v>
      </c>
      <c r="I34" s="44">
        <v>2190</v>
      </c>
      <c r="J34" s="44">
        <v>2136</v>
      </c>
      <c r="K34" s="44">
        <v>2079</v>
      </c>
      <c r="L34" s="44">
        <v>2200</v>
      </c>
      <c r="M34" s="44">
        <v>2108</v>
      </c>
      <c r="N34" s="44">
        <v>2164</v>
      </c>
      <c r="O34" s="85">
        <f>SUM(C34:N34)</f>
        <v>25449</v>
      </c>
    </row>
    <row r="35" spans="1:15" ht="13.5">
      <c r="A35" s="79" t="s">
        <v>108</v>
      </c>
      <c r="B35" s="37" t="s">
        <v>105</v>
      </c>
      <c r="C35" s="38">
        <v>852</v>
      </c>
      <c r="D35" s="44">
        <v>856</v>
      </c>
      <c r="E35" s="44">
        <v>854</v>
      </c>
      <c r="F35" s="44">
        <v>872</v>
      </c>
      <c r="G35" s="44">
        <v>1085</v>
      </c>
      <c r="H35" s="44">
        <v>1112</v>
      </c>
      <c r="I35" s="44">
        <v>920</v>
      </c>
      <c r="J35" s="44">
        <v>922</v>
      </c>
      <c r="K35" s="44">
        <v>918</v>
      </c>
      <c r="L35" s="44">
        <v>920</v>
      </c>
      <c r="M35" s="44">
        <v>912</v>
      </c>
      <c r="N35" s="44">
        <v>925</v>
      </c>
      <c r="O35" s="85">
        <f>MAX(C35:N35)</f>
        <v>1112</v>
      </c>
    </row>
    <row r="36" spans="1:15" ht="13.5">
      <c r="A36" s="79" t="s">
        <v>109</v>
      </c>
      <c r="B36" s="37" t="s">
        <v>105</v>
      </c>
      <c r="C36" s="38">
        <v>368</v>
      </c>
      <c r="D36" s="44">
        <v>302</v>
      </c>
      <c r="E36" s="44">
        <v>380</v>
      </c>
      <c r="F36" s="44">
        <v>385</v>
      </c>
      <c r="G36" s="44">
        <v>476</v>
      </c>
      <c r="H36" s="44">
        <v>575</v>
      </c>
      <c r="I36" s="44">
        <v>411</v>
      </c>
      <c r="J36" s="44">
        <v>408</v>
      </c>
      <c r="K36" s="44">
        <v>398</v>
      </c>
      <c r="L36" s="44">
        <v>410</v>
      </c>
      <c r="M36" s="44">
        <v>408</v>
      </c>
      <c r="N36" s="44">
        <v>412</v>
      </c>
      <c r="O36" s="85">
        <f>MIN(C36:N36)</f>
        <v>302</v>
      </c>
    </row>
    <row r="37" spans="1:15" ht="13.5">
      <c r="A37" s="79" t="s">
        <v>110</v>
      </c>
      <c r="B37" s="37" t="s">
        <v>103</v>
      </c>
      <c r="C37" s="141">
        <f>C22/C31</f>
        <v>3.6517684887459807</v>
      </c>
      <c r="D37" s="141">
        <f aca="true" t="shared" si="8" ref="D37:O37">D22/D31</f>
        <v>3.7456844079905807</v>
      </c>
      <c r="E37" s="141">
        <f t="shared" si="8"/>
        <v>3.707500537287771</v>
      </c>
      <c r="F37" s="141">
        <f t="shared" si="8"/>
        <v>3.7622782389322915</v>
      </c>
      <c r="G37" s="141">
        <f t="shared" si="8"/>
        <v>3.7804669468224996</v>
      </c>
      <c r="H37" s="141">
        <f t="shared" si="8"/>
        <v>3.8165570393993753</v>
      </c>
      <c r="I37" s="141">
        <f t="shared" si="8"/>
        <v>3.762400065635341</v>
      </c>
      <c r="J37" s="141">
        <f t="shared" si="8"/>
        <v>3.7716553666036825</v>
      </c>
      <c r="K37" s="141">
        <f t="shared" si="8"/>
        <v>3.8202476675821178</v>
      </c>
      <c r="L37" s="141">
        <f t="shared" si="8"/>
        <v>3.7915009760682525</v>
      </c>
      <c r="M37" s="141">
        <f t="shared" si="8"/>
        <v>3.809359795513535</v>
      </c>
      <c r="N37" s="141">
        <f t="shared" si="8"/>
        <v>3.7776532137518686</v>
      </c>
      <c r="O37" s="141">
        <f t="shared" si="8"/>
        <v>3.766580383731863</v>
      </c>
    </row>
    <row r="38" spans="1:15" ht="13.5">
      <c r="A38" s="49"/>
      <c r="B38" s="49"/>
      <c r="C38" s="31"/>
      <c r="D38" s="31"/>
      <c r="E38" s="31"/>
      <c r="F38" s="31"/>
      <c r="G38" s="31"/>
      <c r="H38" s="31"/>
      <c r="I38" s="32"/>
      <c r="J38" s="32"/>
      <c r="K38" s="32"/>
      <c r="L38" s="32"/>
      <c r="M38" s="32"/>
      <c r="N38" s="31"/>
      <c r="O38" s="32"/>
    </row>
    <row r="39" spans="1:15" ht="13.5">
      <c r="A39" s="45" t="s">
        <v>76</v>
      </c>
      <c r="B39" s="54" t="s">
        <v>99</v>
      </c>
      <c r="C39" s="55" t="s">
        <v>0</v>
      </c>
      <c r="D39" s="55" t="s">
        <v>1</v>
      </c>
      <c r="E39" s="55" t="s">
        <v>2</v>
      </c>
      <c r="F39" s="55" t="s">
        <v>3</v>
      </c>
      <c r="G39" s="55" t="s">
        <v>4</v>
      </c>
      <c r="H39" s="55" t="s">
        <v>5</v>
      </c>
      <c r="I39" s="56" t="s">
        <v>6</v>
      </c>
      <c r="J39" s="56" t="s">
        <v>7</v>
      </c>
      <c r="K39" s="56" t="s">
        <v>8</v>
      </c>
      <c r="L39" s="56" t="s">
        <v>9</v>
      </c>
      <c r="M39" s="56" t="s">
        <v>10</v>
      </c>
      <c r="N39" s="55" t="s">
        <v>11</v>
      </c>
      <c r="O39" s="56" t="s">
        <v>12</v>
      </c>
    </row>
    <row r="40" spans="1:15" ht="13.5">
      <c r="A40" s="80" t="s">
        <v>13</v>
      </c>
      <c r="B40" s="81" t="s">
        <v>100</v>
      </c>
      <c r="C40" s="48">
        <v>107007</v>
      </c>
      <c r="D40" s="48">
        <v>106687</v>
      </c>
      <c r="E40" s="48">
        <v>117036</v>
      </c>
      <c r="F40" s="48">
        <v>110210</v>
      </c>
      <c r="G40" s="48">
        <v>111940</v>
      </c>
      <c r="H40" s="48">
        <v>103417</v>
      </c>
      <c r="I40" s="48">
        <v>106519</v>
      </c>
      <c r="J40" s="48">
        <v>107432</v>
      </c>
      <c r="K40" s="48">
        <v>99175</v>
      </c>
      <c r="L40" s="48">
        <v>110239</v>
      </c>
      <c r="M40" s="48">
        <v>110239</v>
      </c>
      <c r="N40" s="48">
        <v>108813</v>
      </c>
      <c r="O40" s="84">
        <f aca="true" t="shared" si="9" ref="O40:O52">SUM(C40:N40)</f>
        <v>1298714</v>
      </c>
    </row>
    <row r="41" spans="1:15" ht="13.5">
      <c r="A41" s="80" t="s">
        <v>106</v>
      </c>
      <c r="B41" s="81" t="s">
        <v>100</v>
      </c>
      <c r="C41" s="48">
        <f>C40-C42</f>
        <v>4023</v>
      </c>
      <c r="D41" s="48">
        <f aca="true" t="shared" si="10" ref="D41:N41">D40-D42</f>
        <v>4579</v>
      </c>
      <c r="E41" s="48">
        <f t="shared" si="10"/>
        <v>4836</v>
      </c>
      <c r="F41" s="48">
        <f t="shared" si="10"/>
        <v>4718</v>
      </c>
      <c r="G41" s="48">
        <f t="shared" si="10"/>
        <v>4840</v>
      </c>
      <c r="H41" s="48">
        <f t="shared" si="10"/>
        <v>4261</v>
      </c>
      <c r="I41" s="48">
        <f t="shared" si="10"/>
        <v>3931</v>
      </c>
      <c r="J41" s="48">
        <f t="shared" si="10"/>
        <v>3788</v>
      </c>
      <c r="K41" s="48">
        <f t="shared" si="10"/>
        <v>2911</v>
      </c>
      <c r="L41" s="48">
        <f t="shared" si="10"/>
        <v>3883</v>
      </c>
      <c r="M41" s="48">
        <f t="shared" si="10"/>
        <v>3883</v>
      </c>
      <c r="N41" s="48">
        <f t="shared" si="10"/>
        <v>4041</v>
      </c>
      <c r="O41" s="84">
        <f t="shared" si="9"/>
        <v>49694</v>
      </c>
    </row>
    <row r="42" spans="1:15" ht="13.5">
      <c r="A42" s="80" t="s">
        <v>14</v>
      </c>
      <c r="B42" s="81" t="s">
        <v>100</v>
      </c>
      <c r="C42" s="48">
        <v>102984</v>
      </c>
      <c r="D42" s="48">
        <v>102108</v>
      </c>
      <c r="E42" s="48">
        <v>112200</v>
      </c>
      <c r="F42" s="48">
        <v>105492</v>
      </c>
      <c r="G42" s="48">
        <v>107100</v>
      </c>
      <c r="H42" s="48">
        <v>99156</v>
      </c>
      <c r="I42" s="48">
        <v>102588</v>
      </c>
      <c r="J42" s="48">
        <v>103644</v>
      </c>
      <c r="K42" s="48">
        <v>96264</v>
      </c>
      <c r="L42" s="48">
        <v>106356</v>
      </c>
      <c r="M42" s="48">
        <v>106356</v>
      </c>
      <c r="N42" s="48">
        <v>104772</v>
      </c>
      <c r="O42" s="84">
        <f t="shared" si="9"/>
        <v>1249020</v>
      </c>
    </row>
    <row r="43" spans="1:15" ht="13.5">
      <c r="A43" s="80" t="s">
        <v>107</v>
      </c>
      <c r="B43" s="81" t="s">
        <v>100</v>
      </c>
      <c r="C43" s="48">
        <f>'[3]Ha''apai'!$D$24</f>
        <v>102303</v>
      </c>
      <c r="D43" s="48">
        <f>'[3]Ha''apai'!D25</f>
        <v>76981</v>
      </c>
      <c r="E43" s="48">
        <f>'[3]Ha''apai'!D26</f>
        <v>83556</v>
      </c>
      <c r="F43" s="48">
        <f>'[3]Ha''apai'!D27</f>
        <v>92218</v>
      </c>
      <c r="G43" s="48">
        <f>'[3]Ha''apai'!D28</f>
        <v>94479</v>
      </c>
      <c r="H43" s="48">
        <f>'[3]Ha''apai'!D29</f>
        <v>81719</v>
      </c>
      <c r="I43" s="48">
        <f>'[3]Ha''apai'!D30</f>
        <v>81145</v>
      </c>
      <c r="J43" s="48">
        <f>'[3]Ha''apai'!D31</f>
        <v>86973</v>
      </c>
      <c r="K43" s="48">
        <f>'[3]Ha''apai'!D32</f>
        <v>82151</v>
      </c>
      <c r="L43" s="48">
        <f>'[3]Ha''apai'!D33</f>
        <v>79306</v>
      </c>
      <c r="M43" s="48">
        <f>'[3]Ha''apai'!D34</f>
        <v>83141</v>
      </c>
      <c r="N43" s="48">
        <f>'[3]Ha''apai'!D35</f>
        <v>96830</v>
      </c>
      <c r="O43" s="84">
        <f t="shared" si="9"/>
        <v>1040802</v>
      </c>
    </row>
    <row r="44" spans="1:15" s="3" customFormat="1" ht="13.5">
      <c r="A44" s="80" t="s">
        <v>124</v>
      </c>
      <c r="B44" s="81" t="s">
        <v>100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84">
        <f t="shared" si="9"/>
        <v>0</v>
      </c>
    </row>
    <row r="45" spans="1:15" s="3" customFormat="1" ht="13.5">
      <c r="A45" s="80" t="s">
        <v>125</v>
      </c>
      <c r="B45" s="81" t="s">
        <v>100</v>
      </c>
      <c r="C45" s="129">
        <f>C42-C43</f>
        <v>681</v>
      </c>
      <c r="D45" s="129">
        <f aca="true" t="shared" si="11" ref="D45:N45">D42-D43</f>
        <v>25127</v>
      </c>
      <c r="E45" s="129">
        <f t="shared" si="11"/>
        <v>28644</v>
      </c>
      <c r="F45" s="129">
        <f t="shared" si="11"/>
        <v>13274</v>
      </c>
      <c r="G45" s="129">
        <f t="shared" si="11"/>
        <v>12621</v>
      </c>
      <c r="H45" s="129">
        <f t="shared" si="11"/>
        <v>17437</v>
      </c>
      <c r="I45" s="129">
        <f t="shared" si="11"/>
        <v>21443</v>
      </c>
      <c r="J45" s="129">
        <f t="shared" si="11"/>
        <v>16671</v>
      </c>
      <c r="K45" s="129">
        <f t="shared" si="11"/>
        <v>14113</v>
      </c>
      <c r="L45" s="129">
        <f t="shared" si="11"/>
        <v>27050</v>
      </c>
      <c r="M45" s="129">
        <f t="shared" si="11"/>
        <v>23215</v>
      </c>
      <c r="N45" s="129">
        <f t="shared" si="11"/>
        <v>7942</v>
      </c>
      <c r="O45" s="84">
        <f t="shared" si="9"/>
        <v>208218</v>
      </c>
    </row>
    <row r="46" spans="1:15" s="3" customFormat="1" ht="13.5">
      <c r="A46" s="80" t="s">
        <v>126</v>
      </c>
      <c r="B46" s="81" t="s">
        <v>100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84">
        <f t="shared" si="9"/>
        <v>0</v>
      </c>
    </row>
    <row r="47" spans="1:18" s="3" customFormat="1" ht="13.5">
      <c r="A47" s="80" t="s">
        <v>97</v>
      </c>
      <c r="B47" s="81" t="s">
        <v>105</v>
      </c>
      <c r="C47" s="42">
        <v>372</v>
      </c>
      <c r="D47" s="42">
        <v>372</v>
      </c>
      <c r="E47" s="42">
        <v>372</v>
      </c>
      <c r="F47" s="42">
        <v>372</v>
      </c>
      <c r="G47" s="42">
        <v>372</v>
      </c>
      <c r="H47" s="42">
        <v>372</v>
      </c>
      <c r="I47" s="42">
        <v>372</v>
      </c>
      <c r="J47" s="42">
        <v>372</v>
      </c>
      <c r="K47" s="42">
        <v>372</v>
      </c>
      <c r="L47" s="42">
        <v>372</v>
      </c>
      <c r="M47" s="42">
        <v>372</v>
      </c>
      <c r="N47" s="42">
        <v>372</v>
      </c>
      <c r="O47" s="84">
        <f>AVERAGE(C47:N47)</f>
        <v>372</v>
      </c>
      <c r="P47" s="11"/>
      <c r="Q47" s="11"/>
      <c r="R47" s="12"/>
    </row>
    <row r="48" spans="1:18" s="3" customFormat="1" ht="13.5">
      <c r="A48" s="80" t="s">
        <v>98</v>
      </c>
      <c r="B48" s="81" t="s">
        <v>105</v>
      </c>
      <c r="C48" s="42">
        <v>353.4</v>
      </c>
      <c r="D48" s="42">
        <v>353.4</v>
      </c>
      <c r="E48" s="42">
        <v>353.4</v>
      </c>
      <c r="F48" s="42">
        <v>353.4</v>
      </c>
      <c r="G48" s="42">
        <v>353.4</v>
      </c>
      <c r="H48" s="42">
        <v>353.4</v>
      </c>
      <c r="I48" s="42">
        <v>353.4</v>
      </c>
      <c r="J48" s="42">
        <v>353.4</v>
      </c>
      <c r="K48" s="42">
        <v>353.4</v>
      </c>
      <c r="L48" s="42">
        <v>353.4</v>
      </c>
      <c r="M48" s="42">
        <v>353.4</v>
      </c>
      <c r="N48" s="42">
        <v>353.4</v>
      </c>
      <c r="O48" s="84">
        <f>AVERAGE(C48:N48)</f>
        <v>353.40000000000003</v>
      </c>
      <c r="P48" s="11"/>
      <c r="Q48" s="11"/>
      <c r="R48" s="12"/>
    </row>
    <row r="49" spans="1:15" ht="13.5">
      <c r="A49" s="80" t="s">
        <v>15</v>
      </c>
      <c r="B49" s="81" t="s">
        <v>101</v>
      </c>
      <c r="C49" s="48">
        <v>28819</v>
      </c>
      <c r="D49" s="48">
        <v>27903</v>
      </c>
      <c r="E49" s="48">
        <v>31094</v>
      </c>
      <c r="F49" s="48">
        <v>29409</v>
      </c>
      <c r="G49" s="48">
        <v>29226</v>
      </c>
      <c r="H49" s="48">
        <v>27485</v>
      </c>
      <c r="I49" s="48">
        <v>28129</v>
      </c>
      <c r="J49" s="48">
        <v>28662</v>
      </c>
      <c r="K49" s="48">
        <v>26672</v>
      </c>
      <c r="L49" s="48">
        <v>29442</v>
      </c>
      <c r="M49" s="48">
        <v>29442</v>
      </c>
      <c r="N49" s="48">
        <v>29415</v>
      </c>
      <c r="O49" s="84">
        <f t="shared" si="9"/>
        <v>345698</v>
      </c>
    </row>
    <row r="50" spans="1:15" s="3" customFormat="1" ht="13.5">
      <c r="A50" s="80" t="s">
        <v>84</v>
      </c>
      <c r="B50" s="81" t="s">
        <v>101</v>
      </c>
      <c r="C50" s="42">
        <v>122</v>
      </c>
      <c r="D50" s="82">
        <v>304</v>
      </c>
      <c r="E50" s="82">
        <v>126</v>
      </c>
      <c r="F50" s="82">
        <v>150</v>
      </c>
      <c r="G50" s="82">
        <v>130</v>
      </c>
      <c r="H50" s="82">
        <v>134</v>
      </c>
      <c r="I50" s="82">
        <v>120</v>
      </c>
      <c r="J50" s="82">
        <v>156</v>
      </c>
      <c r="K50" s="82">
        <v>125</v>
      </c>
      <c r="L50" s="82">
        <v>306</v>
      </c>
      <c r="M50" s="82">
        <v>306</v>
      </c>
      <c r="N50" s="82">
        <v>130</v>
      </c>
      <c r="O50" s="84">
        <f t="shared" si="9"/>
        <v>2109</v>
      </c>
    </row>
    <row r="51" spans="1:15" ht="13.5">
      <c r="A51" s="80" t="s">
        <v>83</v>
      </c>
      <c r="B51" s="81" t="s">
        <v>102</v>
      </c>
      <c r="C51" s="116">
        <f aca="true" t="shared" si="12" ref="C51:H51">AVERAGE(D51:I51)</f>
        <v>984.1651511667263</v>
      </c>
      <c r="D51" s="116">
        <f t="shared" si="12"/>
        <v>984.1454804680112</v>
      </c>
      <c r="E51" s="116">
        <f t="shared" si="12"/>
        <v>984.1280595369549</v>
      </c>
      <c r="F51" s="116">
        <f t="shared" si="12"/>
        <v>984.1398579099824</v>
      </c>
      <c r="G51" s="116">
        <f t="shared" si="12"/>
        <v>984.1932909069691</v>
      </c>
      <c r="H51" s="116">
        <f t="shared" si="12"/>
        <v>984.2966303012116</v>
      </c>
      <c r="I51" s="116">
        <f>AVERAGE('2005'!D51:I51)</f>
        <v>984.087587877229</v>
      </c>
      <c r="J51" s="116">
        <f>AVERAGE('2005'!E51:J51)</f>
        <v>984.02745627572</v>
      </c>
      <c r="K51" s="116">
        <f>AVERAGE('2005'!F51:K51)</f>
        <v>984.0235339506172</v>
      </c>
      <c r="L51" s="116">
        <f>AVERAGE('2005'!G51:L51)</f>
        <v>984.2106481481479</v>
      </c>
      <c r="M51" s="116">
        <f>AVERAGE('2005'!H51:M51)</f>
        <v>984.5138888888888</v>
      </c>
      <c r="N51" s="116">
        <f>AVERAGE('2005'!I51:N51)</f>
        <v>984.9166666666666</v>
      </c>
      <c r="O51" s="84">
        <f>MAX(C51:N51)</f>
        <v>984.9166666666666</v>
      </c>
    </row>
    <row r="52" spans="1:15" ht="13.5">
      <c r="A52" s="80" t="s">
        <v>16</v>
      </c>
      <c r="B52" s="81" t="s">
        <v>104</v>
      </c>
      <c r="C52" s="48">
        <v>953</v>
      </c>
      <c r="D52" s="48">
        <v>920</v>
      </c>
      <c r="E52" s="48">
        <v>1047</v>
      </c>
      <c r="F52" s="48">
        <v>950</v>
      </c>
      <c r="G52" s="48">
        <v>962</v>
      </c>
      <c r="H52" s="48">
        <v>910</v>
      </c>
      <c r="I52" s="48">
        <v>939</v>
      </c>
      <c r="J52" s="48">
        <v>936</v>
      </c>
      <c r="K52" s="48">
        <v>885</v>
      </c>
      <c r="L52" s="48">
        <v>922</v>
      </c>
      <c r="M52" s="48">
        <v>922</v>
      </c>
      <c r="N52" s="48">
        <v>937</v>
      </c>
      <c r="O52" s="84">
        <f t="shared" si="9"/>
        <v>11283</v>
      </c>
    </row>
    <row r="53" spans="1:15" ht="13.5">
      <c r="A53" s="80" t="s">
        <v>108</v>
      </c>
      <c r="B53" s="81" t="s">
        <v>105</v>
      </c>
      <c r="C53" s="48">
        <v>279</v>
      </c>
      <c r="D53" s="48">
        <v>263</v>
      </c>
      <c r="E53" s="48">
        <v>260</v>
      </c>
      <c r="F53" s="48">
        <v>254</v>
      </c>
      <c r="G53" s="48">
        <v>246</v>
      </c>
      <c r="H53" s="48">
        <v>236</v>
      </c>
      <c r="I53" s="48">
        <v>284</v>
      </c>
      <c r="J53" s="48">
        <v>276</v>
      </c>
      <c r="K53" s="48">
        <v>256</v>
      </c>
      <c r="L53" s="48">
        <v>256</v>
      </c>
      <c r="M53" s="48">
        <v>256</v>
      </c>
      <c r="N53" s="48">
        <v>286</v>
      </c>
      <c r="O53" s="84">
        <f>MAX(C53:N53)</f>
        <v>286</v>
      </c>
    </row>
    <row r="54" spans="1:15" ht="13.5">
      <c r="A54" s="80" t="s">
        <v>109</v>
      </c>
      <c r="B54" s="81" t="s">
        <v>105</v>
      </c>
      <c r="C54" s="48">
        <v>85</v>
      </c>
      <c r="D54" s="48">
        <v>88</v>
      </c>
      <c r="E54" s="48">
        <v>49</v>
      </c>
      <c r="F54" s="48">
        <v>47</v>
      </c>
      <c r="G54" s="48">
        <v>47</v>
      </c>
      <c r="H54" s="48">
        <v>47</v>
      </c>
      <c r="I54" s="48">
        <v>46</v>
      </c>
      <c r="J54" s="48">
        <v>86</v>
      </c>
      <c r="K54" s="48">
        <v>71</v>
      </c>
      <c r="L54" s="48">
        <v>100</v>
      </c>
      <c r="M54" s="48">
        <v>100</v>
      </c>
      <c r="N54" s="48">
        <v>86</v>
      </c>
      <c r="O54" s="84">
        <f>MIN(C54:N54)</f>
        <v>46</v>
      </c>
    </row>
    <row r="55" spans="1:15" s="3" customFormat="1" ht="13.5">
      <c r="A55" s="80" t="s">
        <v>110</v>
      </c>
      <c r="B55" s="81" t="s">
        <v>103</v>
      </c>
      <c r="C55" s="139">
        <f>C40/C49</f>
        <v>3.713071237725112</v>
      </c>
      <c r="D55" s="139">
        <f aca="true" t="shared" si="13" ref="D55:O55">D40/D49</f>
        <v>3.8234956814679424</v>
      </c>
      <c r="E55" s="139">
        <f t="shared" si="13"/>
        <v>3.7639415964494756</v>
      </c>
      <c r="F55" s="139">
        <f t="shared" si="13"/>
        <v>3.7474922642728417</v>
      </c>
      <c r="G55" s="139">
        <f t="shared" si="13"/>
        <v>3.8301512352015328</v>
      </c>
      <c r="H55" s="139">
        <f t="shared" si="13"/>
        <v>3.7626705475714024</v>
      </c>
      <c r="I55" s="139">
        <f t="shared" si="13"/>
        <v>3.786803654591347</v>
      </c>
      <c r="J55" s="139">
        <f t="shared" si="13"/>
        <v>3.748238085269695</v>
      </c>
      <c r="K55" s="139">
        <f t="shared" si="13"/>
        <v>3.7183188362327533</v>
      </c>
      <c r="L55" s="139">
        <f t="shared" si="13"/>
        <v>3.7442768833639017</v>
      </c>
      <c r="M55" s="139">
        <f t="shared" si="13"/>
        <v>3.7442768833639017</v>
      </c>
      <c r="N55" s="139">
        <f t="shared" si="13"/>
        <v>3.6992350841407444</v>
      </c>
      <c r="O55" s="139">
        <f t="shared" si="13"/>
        <v>3.7567877164461465</v>
      </c>
    </row>
    <row r="56" spans="1:15" ht="13.5">
      <c r="A56" s="68"/>
      <c r="B56" s="68"/>
      <c r="C56" s="31"/>
      <c r="D56" s="57"/>
      <c r="E56" s="57"/>
      <c r="F56" s="31"/>
      <c r="G56" s="31"/>
      <c r="H56" s="31"/>
      <c r="I56" s="31"/>
      <c r="J56" s="31"/>
      <c r="K56" s="31"/>
      <c r="L56" s="31"/>
      <c r="M56" s="31"/>
      <c r="N56" s="31"/>
      <c r="O56" s="32"/>
    </row>
    <row r="57" spans="1:15" ht="13.5">
      <c r="A57" s="33" t="s">
        <v>75</v>
      </c>
      <c r="B57" s="34" t="s">
        <v>99</v>
      </c>
      <c r="C57" s="35" t="s">
        <v>0</v>
      </c>
      <c r="D57" s="35" t="s">
        <v>1</v>
      </c>
      <c r="E57" s="35" t="s">
        <v>2</v>
      </c>
      <c r="F57" s="35" t="s">
        <v>3</v>
      </c>
      <c r="G57" s="35" t="s">
        <v>4</v>
      </c>
      <c r="H57" s="35" t="s">
        <v>5</v>
      </c>
      <c r="I57" s="36" t="s">
        <v>6</v>
      </c>
      <c r="J57" s="36" t="s">
        <v>7</v>
      </c>
      <c r="K57" s="36" t="s">
        <v>8</v>
      </c>
      <c r="L57" s="36" t="s">
        <v>9</v>
      </c>
      <c r="M57" s="36" t="s">
        <v>10</v>
      </c>
      <c r="N57" s="35" t="s">
        <v>11</v>
      </c>
      <c r="O57" s="36" t="s">
        <v>12</v>
      </c>
    </row>
    <row r="58" spans="1:15" ht="13.5">
      <c r="A58" s="79" t="s">
        <v>13</v>
      </c>
      <c r="B58" s="37" t="s">
        <v>100</v>
      </c>
      <c r="C58" s="38">
        <v>81060</v>
      </c>
      <c r="D58" s="38">
        <v>75750</v>
      </c>
      <c r="E58" s="38">
        <v>81960</v>
      </c>
      <c r="F58" s="38">
        <v>76992</v>
      </c>
      <c r="G58" s="38">
        <v>79812</v>
      </c>
      <c r="H58" s="38">
        <v>77766</v>
      </c>
      <c r="I58" s="38">
        <v>81636</v>
      </c>
      <c r="J58" s="38">
        <v>84918</v>
      </c>
      <c r="K58" s="38">
        <v>77232</v>
      </c>
      <c r="L58" s="38">
        <v>78767</v>
      </c>
      <c r="M58" s="38">
        <v>82286</v>
      </c>
      <c r="N58" s="38">
        <v>96716</v>
      </c>
      <c r="O58" s="85">
        <f aca="true" t="shared" si="14" ref="O58:O70">SUM(C58:N58)</f>
        <v>974895</v>
      </c>
    </row>
    <row r="59" spans="1:15" ht="13.5">
      <c r="A59" s="79" t="s">
        <v>106</v>
      </c>
      <c r="B59" s="37" t="s">
        <v>100</v>
      </c>
      <c r="C59" s="38">
        <f>C58-C60</f>
        <v>1300</v>
      </c>
      <c r="D59" s="38">
        <f aca="true" t="shared" si="15" ref="D59:N59">D58-D60</f>
        <v>1830</v>
      </c>
      <c r="E59" s="38">
        <f t="shared" si="15"/>
        <v>1960</v>
      </c>
      <c r="F59" s="38">
        <f t="shared" si="15"/>
        <v>1712</v>
      </c>
      <c r="G59" s="38">
        <f t="shared" si="15"/>
        <v>1412</v>
      </c>
      <c r="H59" s="38">
        <f t="shared" si="15"/>
        <v>1206</v>
      </c>
      <c r="I59" s="38">
        <f t="shared" si="15"/>
        <v>1316</v>
      </c>
      <c r="J59" s="38">
        <f t="shared" si="15"/>
        <v>1398</v>
      </c>
      <c r="K59" s="38">
        <f t="shared" si="15"/>
        <v>1472</v>
      </c>
      <c r="L59" s="38">
        <f t="shared" si="15"/>
        <v>5579</v>
      </c>
      <c r="M59" s="38">
        <f t="shared" si="15"/>
        <v>5798</v>
      </c>
      <c r="N59" s="38">
        <f t="shared" si="15"/>
        <v>7016</v>
      </c>
      <c r="O59" s="85">
        <f t="shared" si="14"/>
        <v>31999</v>
      </c>
    </row>
    <row r="60" spans="1:15" ht="13.5">
      <c r="A60" s="79" t="s">
        <v>14</v>
      </c>
      <c r="B60" s="37" t="s">
        <v>100</v>
      </c>
      <c r="C60" s="38">
        <v>79760</v>
      </c>
      <c r="D60" s="38">
        <v>73920</v>
      </c>
      <c r="E60" s="38">
        <v>80000</v>
      </c>
      <c r="F60" s="38">
        <v>75280</v>
      </c>
      <c r="G60" s="38">
        <v>78400</v>
      </c>
      <c r="H60" s="38">
        <v>76560</v>
      </c>
      <c r="I60" s="38">
        <v>80320</v>
      </c>
      <c r="J60" s="38">
        <v>83520</v>
      </c>
      <c r="K60" s="38">
        <v>75760</v>
      </c>
      <c r="L60" s="38">
        <v>73188</v>
      </c>
      <c r="M60" s="38">
        <v>76488</v>
      </c>
      <c r="N60" s="38">
        <v>89700</v>
      </c>
      <c r="O60" s="85">
        <f t="shared" si="14"/>
        <v>942896</v>
      </c>
    </row>
    <row r="61" spans="1:15" ht="13.5">
      <c r="A61" s="79" t="s">
        <v>107</v>
      </c>
      <c r="B61" s="37" t="s">
        <v>100</v>
      </c>
      <c r="C61" s="38">
        <f>'[3]Eua'!$D$24</f>
        <v>80589</v>
      </c>
      <c r="D61" s="38">
        <f>'[3]Eua'!D25</f>
        <v>59502</v>
      </c>
      <c r="E61" s="38">
        <f>'[3]Eua'!D26</f>
        <v>61838</v>
      </c>
      <c r="F61" s="38">
        <f>'[3]Eua'!D27</f>
        <v>68164</v>
      </c>
      <c r="G61" s="38">
        <f>'[3]Eua'!D28</f>
        <v>71379</v>
      </c>
      <c r="H61" s="38">
        <f>'[3]Eua'!D29</f>
        <v>64368</v>
      </c>
      <c r="I61" s="38">
        <f>'[3]Eua'!D30</f>
        <v>64116</v>
      </c>
      <c r="J61" s="38">
        <f>'[3]Eua'!D31</f>
        <v>74712</v>
      </c>
      <c r="K61" s="38">
        <f>'[3]Eua'!D32</f>
        <v>65613</v>
      </c>
      <c r="L61" s="38">
        <f>'[3]Eua'!D33</f>
        <v>62925</v>
      </c>
      <c r="M61" s="38">
        <f>'[3]Eua'!D34</f>
        <v>71975</v>
      </c>
      <c r="N61" s="38">
        <f>'[3]Eua'!D35</f>
        <v>66243</v>
      </c>
      <c r="O61" s="85">
        <f t="shared" si="14"/>
        <v>811424</v>
      </c>
    </row>
    <row r="62" spans="1:15" s="90" customFormat="1" ht="13.5">
      <c r="A62" s="79" t="s">
        <v>124</v>
      </c>
      <c r="B62" s="37" t="s">
        <v>100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85">
        <f t="shared" si="14"/>
        <v>0</v>
      </c>
    </row>
    <row r="63" spans="1:19" s="90" customFormat="1" ht="13.5">
      <c r="A63" s="79" t="s">
        <v>125</v>
      </c>
      <c r="B63" s="37" t="s">
        <v>100</v>
      </c>
      <c r="C63" s="129">
        <f>C60-C61</f>
        <v>-829</v>
      </c>
      <c r="D63" s="129">
        <f aca="true" t="shared" si="16" ref="D63:O63">D60-D61</f>
        <v>14418</v>
      </c>
      <c r="E63" s="129">
        <f t="shared" si="16"/>
        <v>18162</v>
      </c>
      <c r="F63" s="129">
        <f t="shared" si="16"/>
        <v>7116</v>
      </c>
      <c r="G63" s="129">
        <f t="shared" si="16"/>
        <v>7021</v>
      </c>
      <c r="H63" s="129">
        <f t="shared" si="16"/>
        <v>12192</v>
      </c>
      <c r="I63" s="129">
        <f t="shared" si="16"/>
        <v>16204</v>
      </c>
      <c r="J63" s="129">
        <f t="shared" si="16"/>
        <v>8808</v>
      </c>
      <c r="K63" s="129">
        <f t="shared" si="16"/>
        <v>10147</v>
      </c>
      <c r="L63" s="129">
        <f t="shared" si="16"/>
        <v>10263</v>
      </c>
      <c r="M63" s="129">
        <f t="shared" si="16"/>
        <v>4513</v>
      </c>
      <c r="N63" s="129">
        <f t="shared" si="16"/>
        <v>23457</v>
      </c>
      <c r="O63" s="129">
        <f t="shared" si="16"/>
        <v>131472</v>
      </c>
      <c r="P63" s="90">
        <v>60</v>
      </c>
      <c r="Q63" s="90">
        <v>7</v>
      </c>
      <c r="R63" s="135">
        <f>P63/12</f>
        <v>5</v>
      </c>
      <c r="S63" s="135">
        <f>Q63/12</f>
        <v>0.5833333333333334</v>
      </c>
    </row>
    <row r="64" spans="1:15" s="90" customFormat="1" ht="13.5">
      <c r="A64" s="79" t="s">
        <v>126</v>
      </c>
      <c r="B64" s="37" t="s">
        <v>100</v>
      </c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85">
        <f t="shared" si="14"/>
        <v>0</v>
      </c>
    </row>
    <row r="65" spans="1:15" s="3" customFormat="1" ht="13.5">
      <c r="A65" s="79" t="s">
        <v>97</v>
      </c>
      <c r="B65" s="37" t="s">
        <v>105</v>
      </c>
      <c r="C65" s="42">
        <v>187</v>
      </c>
      <c r="D65" s="42">
        <v>187</v>
      </c>
      <c r="E65" s="42">
        <v>187</v>
      </c>
      <c r="F65" s="42">
        <v>187</v>
      </c>
      <c r="G65" s="42">
        <v>187</v>
      </c>
      <c r="H65" s="42">
        <v>187</v>
      </c>
      <c r="I65" s="42">
        <v>187</v>
      </c>
      <c r="J65" s="42">
        <v>187</v>
      </c>
      <c r="K65" s="42">
        <v>187</v>
      </c>
      <c r="L65" s="42">
        <v>187</v>
      </c>
      <c r="M65" s="42">
        <v>187</v>
      </c>
      <c r="N65" s="42">
        <v>187</v>
      </c>
      <c r="O65" s="85">
        <f>AVERAGE(C65:N65)</f>
        <v>187</v>
      </c>
    </row>
    <row r="66" spans="1:15" s="3" customFormat="1" ht="13.5">
      <c r="A66" s="79" t="s">
        <v>98</v>
      </c>
      <c r="B66" s="37" t="s">
        <v>105</v>
      </c>
      <c r="C66" s="42">
        <v>159</v>
      </c>
      <c r="D66" s="42">
        <v>159</v>
      </c>
      <c r="E66" s="42">
        <v>159</v>
      </c>
      <c r="F66" s="42">
        <v>159</v>
      </c>
      <c r="G66" s="42">
        <v>159</v>
      </c>
      <c r="H66" s="42">
        <v>159</v>
      </c>
      <c r="I66" s="42">
        <v>159</v>
      </c>
      <c r="J66" s="42">
        <v>159</v>
      </c>
      <c r="K66" s="42">
        <v>159</v>
      </c>
      <c r="L66" s="42">
        <v>159</v>
      </c>
      <c r="M66" s="42">
        <v>159</v>
      </c>
      <c r="N66" s="42">
        <v>159</v>
      </c>
      <c r="O66" s="85">
        <f>AVERAGE(C66:N66)</f>
        <v>159</v>
      </c>
    </row>
    <row r="67" spans="1:15" ht="13.5">
      <c r="A67" s="79" t="s">
        <v>15</v>
      </c>
      <c r="B67" s="37" t="s">
        <v>101</v>
      </c>
      <c r="C67" s="38">
        <v>23573</v>
      </c>
      <c r="D67" s="38">
        <v>21733</v>
      </c>
      <c r="E67" s="38">
        <v>23846</v>
      </c>
      <c r="F67" s="38">
        <v>20552</v>
      </c>
      <c r="G67" s="38">
        <v>25497</v>
      </c>
      <c r="H67" s="38">
        <v>21080</v>
      </c>
      <c r="I67" s="38">
        <v>23251</v>
      </c>
      <c r="J67" s="38">
        <v>25000</v>
      </c>
      <c r="K67" s="38">
        <v>21818</v>
      </c>
      <c r="L67" s="44">
        <v>21069</v>
      </c>
      <c r="M67" s="38">
        <v>21510</v>
      </c>
      <c r="N67" s="38">
        <v>24724</v>
      </c>
      <c r="O67" s="85">
        <f t="shared" si="14"/>
        <v>273653</v>
      </c>
    </row>
    <row r="68" spans="1:15" ht="13.5">
      <c r="A68" s="79" t="s">
        <v>84</v>
      </c>
      <c r="B68" s="37" t="s">
        <v>101</v>
      </c>
      <c r="C68" s="40">
        <v>102</v>
      </c>
      <c r="D68" s="44">
        <v>114</v>
      </c>
      <c r="E68" s="44">
        <v>119</v>
      </c>
      <c r="F68" s="44">
        <v>121</v>
      </c>
      <c r="G68" s="44">
        <v>119</v>
      </c>
      <c r="H68" s="44">
        <v>119</v>
      </c>
      <c r="I68" s="44">
        <v>117</v>
      </c>
      <c r="J68" s="44">
        <v>129</v>
      </c>
      <c r="K68" s="44">
        <v>119</v>
      </c>
      <c r="L68" s="44">
        <v>456</v>
      </c>
      <c r="M68" s="44">
        <v>99</v>
      </c>
      <c r="N68" s="44">
        <v>128</v>
      </c>
      <c r="O68" s="85">
        <f t="shared" si="14"/>
        <v>1742</v>
      </c>
    </row>
    <row r="69" spans="1:15" ht="13.5">
      <c r="A69" s="79" t="s">
        <v>83</v>
      </c>
      <c r="B69" s="37" t="s">
        <v>102</v>
      </c>
      <c r="C69" s="116">
        <f aca="true" t="shared" si="17" ref="C69:H69">AVERAGE(D69:I69)</f>
        <v>1045.0262687261165</v>
      </c>
      <c r="D69" s="116">
        <f t="shared" si="17"/>
        <v>1044.9364821003398</v>
      </c>
      <c r="E69" s="116">
        <f t="shared" si="17"/>
        <v>1044.8956222235715</v>
      </c>
      <c r="F69" s="116">
        <f t="shared" si="17"/>
        <v>1044.9561682551248</v>
      </c>
      <c r="G69" s="116">
        <f t="shared" si="17"/>
        <v>1045.164810885345</v>
      </c>
      <c r="H69" s="116">
        <f t="shared" si="17"/>
        <v>1045.5460283779148</v>
      </c>
      <c r="I69" s="116">
        <f>AVERAGE('2005'!D69:I69)</f>
        <v>1044.6585005144032</v>
      </c>
      <c r="J69" s="116">
        <f>AVERAGE('2005'!E69:J69)</f>
        <v>1044.3977623456788</v>
      </c>
      <c r="K69" s="116">
        <f>AVERAGE('2005'!F69:K69)</f>
        <v>1044.6504629629628</v>
      </c>
      <c r="L69" s="116">
        <f>AVERAGE('2005'!G69:L69)</f>
        <v>1045.3194444444443</v>
      </c>
      <c r="M69" s="116">
        <f>AVERAGE('2005'!H69:M69)</f>
        <v>1046.4166666666667</v>
      </c>
      <c r="N69" s="116">
        <f>AVERAGE('2005'!I69:N69)</f>
        <v>1047.8333333333333</v>
      </c>
      <c r="O69" s="85">
        <f>MAX(C69:N69)</f>
        <v>1047.8333333333333</v>
      </c>
    </row>
    <row r="70" spans="1:15" ht="13.5">
      <c r="A70" s="79" t="s">
        <v>16</v>
      </c>
      <c r="B70" s="37" t="s">
        <v>104</v>
      </c>
      <c r="C70" s="38">
        <v>741</v>
      </c>
      <c r="D70" s="38">
        <v>693</v>
      </c>
      <c r="E70" s="38">
        <v>742</v>
      </c>
      <c r="F70" s="38">
        <v>719</v>
      </c>
      <c r="G70" s="38">
        <v>742</v>
      </c>
      <c r="H70" s="38">
        <v>719</v>
      </c>
      <c r="I70" s="38">
        <v>741</v>
      </c>
      <c r="J70" s="38">
        <v>742</v>
      </c>
      <c r="K70" s="38">
        <v>719</v>
      </c>
      <c r="L70" s="38">
        <v>771</v>
      </c>
      <c r="M70" s="38">
        <v>810</v>
      </c>
      <c r="N70" s="38">
        <v>889</v>
      </c>
      <c r="O70" s="85">
        <f t="shared" si="14"/>
        <v>9028</v>
      </c>
    </row>
    <row r="71" spans="1:15" ht="13.5">
      <c r="A71" s="79" t="s">
        <v>108</v>
      </c>
      <c r="B71" s="37" t="s">
        <v>105</v>
      </c>
      <c r="C71" s="38">
        <v>240</v>
      </c>
      <c r="D71" s="38">
        <v>220</v>
      </c>
      <c r="E71" s="38">
        <v>240</v>
      </c>
      <c r="F71" s="38">
        <v>220</v>
      </c>
      <c r="G71" s="38">
        <v>220</v>
      </c>
      <c r="H71" s="38">
        <v>220</v>
      </c>
      <c r="I71" s="38">
        <v>220</v>
      </c>
      <c r="J71" s="38">
        <v>220</v>
      </c>
      <c r="K71" s="38">
        <v>230</v>
      </c>
      <c r="L71" s="38">
        <v>265</v>
      </c>
      <c r="M71" s="38">
        <v>257</v>
      </c>
      <c r="N71" s="38">
        <v>275</v>
      </c>
      <c r="O71" s="85">
        <f>MAX(C71:N71)</f>
        <v>275</v>
      </c>
    </row>
    <row r="72" spans="1:15" ht="13.5">
      <c r="A72" s="79" t="s">
        <v>109</v>
      </c>
      <c r="B72" s="37" t="s">
        <v>105</v>
      </c>
      <c r="C72" s="38">
        <v>75</v>
      </c>
      <c r="D72" s="38">
        <v>75</v>
      </c>
      <c r="E72" s="38">
        <v>75</v>
      </c>
      <c r="F72" s="38">
        <v>75</v>
      </c>
      <c r="G72" s="38">
        <v>65</v>
      </c>
      <c r="H72" s="38">
        <v>68</v>
      </c>
      <c r="I72" s="38">
        <v>75</v>
      </c>
      <c r="J72" s="38">
        <v>75</v>
      </c>
      <c r="K72" s="38">
        <v>69</v>
      </c>
      <c r="L72" s="38">
        <v>80</v>
      </c>
      <c r="M72" s="38">
        <v>76</v>
      </c>
      <c r="N72" s="38">
        <v>84</v>
      </c>
      <c r="O72" s="85">
        <f>MIN(C72:N72)</f>
        <v>65</v>
      </c>
    </row>
    <row r="73" spans="1:15" ht="13.5">
      <c r="A73" s="79" t="s">
        <v>110</v>
      </c>
      <c r="B73" s="37" t="s">
        <v>103</v>
      </c>
      <c r="C73" s="141">
        <f>C58/C67</f>
        <v>3.438679845586052</v>
      </c>
      <c r="D73" s="141">
        <f aca="true" t="shared" si="18" ref="D73:O73">D58/D67</f>
        <v>3.4854829061795427</v>
      </c>
      <c r="E73" s="141">
        <f t="shared" si="18"/>
        <v>3.4370544326092425</v>
      </c>
      <c r="F73" s="141">
        <f t="shared" si="18"/>
        <v>3.7462047489295447</v>
      </c>
      <c r="G73" s="141">
        <f t="shared" si="18"/>
        <v>3.1302506177197316</v>
      </c>
      <c r="H73" s="141">
        <f t="shared" si="18"/>
        <v>3.689089184060721</v>
      </c>
      <c r="I73" s="141">
        <f t="shared" si="18"/>
        <v>3.511074792482044</v>
      </c>
      <c r="J73" s="141">
        <f t="shared" si="18"/>
        <v>3.39672</v>
      </c>
      <c r="K73" s="141">
        <f t="shared" si="18"/>
        <v>3.539829498579155</v>
      </c>
      <c r="L73" s="141">
        <f t="shared" si="18"/>
        <v>3.7385257961934597</v>
      </c>
      <c r="M73" s="141">
        <f t="shared" si="18"/>
        <v>3.8254765225476524</v>
      </c>
      <c r="N73" s="141">
        <f t="shared" si="18"/>
        <v>3.9118265652806987</v>
      </c>
      <c r="O73" s="141">
        <f t="shared" si="18"/>
        <v>3.5625226107515724</v>
      </c>
    </row>
    <row r="74" spans="1:15" ht="13.5">
      <c r="A74" s="49"/>
      <c r="B74" s="49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2"/>
    </row>
    <row r="75" spans="1:15" ht="13.5">
      <c r="A75" s="45" t="s">
        <v>78</v>
      </c>
      <c r="B75" s="51" t="s">
        <v>99</v>
      </c>
      <c r="C75" s="55" t="s">
        <v>0</v>
      </c>
      <c r="D75" s="55" t="s">
        <v>1</v>
      </c>
      <c r="E75" s="55" t="s">
        <v>2</v>
      </c>
      <c r="F75" s="55" t="s">
        <v>3</v>
      </c>
      <c r="G75" s="55" t="s">
        <v>4</v>
      </c>
      <c r="H75" s="55" t="s">
        <v>5</v>
      </c>
      <c r="I75" s="56" t="s">
        <v>6</v>
      </c>
      <c r="J75" s="56" t="s">
        <v>7</v>
      </c>
      <c r="K75" s="56" t="s">
        <v>8</v>
      </c>
      <c r="L75" s="56" t="s">
        <v>9</v>
      </c>
      <c r="M75" s="56" t="s">
        <v>10</v>
      </c>
      <c r="N75" s="55" t="s">
        <v>11</v>
      </c>
      <c r="O75" s="56" t="s">
        <v>12</v>
      </c>
    </row>
    <row r="76" spans="1:15" ht="13.5">
      <c r="A76" s="80" t="s">
        <v>13</v>
      </c>
      <c r="B76" s="81" t="s">
        <v>100</v>
      </c>
      <c r="C76" s="48">
        <f aca="true" t="shared" si="19" ref="C76:N76">SUM(C4,C22,C40,C58)</f>
        <v>4081425</v>
      </c>
      <c r="D76" s="48">
        <f t="shared" si="19"/>
        <v>4089226</v>
      </c>
      <c r="E76" s="48">
        <f t="shared" si="19"/>
        <v>4364303</v>
      </c>
      <c r="F76" s="48">
        <f t="shared" si="19"/>
        <v>3801088</v>
      </c>
      <c r="G76" s="48">
        <f t="shared" si="19"/>
        <v>4058997</v>
      </c>
      <c r="H76" s="48">
        <f t="shared" si="19"/>
        <v>3942612</v>
      </c>
      <c r="I76" s="48">
        <f t="shared" si="19"/>
        <v>3984114</v>
      </c>
      <c r="J76" s="48">
        <f t="shared" si="19"/>
        <v>3998145</v>
      </c>
      <c r="K76" s="48">
        <f t="shared" si="19"/>
        <v>3676736</v>
      </c>
      <c r="L76" s="48">
        <f t="shared" si="19"/>
        <v>4046984</v>
      </c>
      <c r="M76" s="48">
        <f t="shared" si="19"/>
        <v>3982355</v>
      </c>
      <c r="N76" s="48">
        <f t="shared" si="19"/>
        <v>4474376</v>
      </c>
      <c r="O76" s="86">
        <f>SUM(C76:N76)</f>
        <v>48500361</v>
      </c>
    </row>
    <row r="77" spans="1:15" ht="13.5">
      <c r="A77" s="80" t="s">
        <v>106</v>
      </c>
      <c r="B77" s="81" t="s">
        <v>100</v>
      </c>
      <c r="C77" s="48">
        <f aca="true" t="shared" si="20" ref="C77:N77">SUM(C5,C23,C41,C59)</f>
        <v>71973</v>
      </c>
      <c r="D77" s="48">
        <f t="shared" si="20"/>
        <v>72876</v>
      </c>
      <c r="E77" s="48">
        <f t="shared" si="20"/>
        <v>71519</v>
      </c>
      <c r="F77" s="48">
        <f t="shared" si="20"/>
        <v>72706</v>
      </c>
      <c r="G77" s="48">
        <f t="shared" si="20"/>
        <v>68866</v>
      </c>
      <c r="H77" s="48">
        <f t="shared" si="20"/>
        <v>64767</v>
      </c>
      <c r="I77" s="48">
        <f t="shared" si="20"/>
        <v>65678</v>
      </c>
      <c r="J77" s="48">
        <f t="shared" si="20"/>
        <v>65829</v>
      </c>
      <c r="K77" s="48">
        <f t="shared" si="20"/>
        <v>61890</v>
      </c>
      <c r="L77" s="48">
        <f t="shared" si="20"/>
        <v>69950</v>
      </c>
      <c r="M77" s="48">
        <f t="shared" si="20"/>
        <v>75467</v>
      </c>
      <c r="N77" s="48">
        <f t="shared" si="20"/>
        <v>82994</v>
      </c>
      <c r="O77" s="86">
        <f aca="true" t="shared" si="21" ref="O77:O88">SUM(C77:N77)</f>
        <v>844515</v>
      </c>
    </row>
    <row r="78" spans="1:15" ht="13.5">
      <c r="A78" s="80" t="s">
        <v>14</v>
      </c>
      <c r="B78" s="81" t="s">
        <v>100</v>
      </c>
      <c r="C78" s="48">
        <f aca="true" t="shared" si="22" ref="C78:N78">SUM(C6,C24,C42,C60)</f>
        <v>4009452</v>
      </c>
      <c r="D78" s="48">
        <f t="shared" si="22"/>
        <v>4016350</v>
      </c>
      <c r="E78" s="48">
        <f t="shared" si="22"/>
        <v>4292784</v>
      </c>
      <c r="F78" s="48">
        <f t="shared" si="22"/>
        <v>3728382</v>
      </c>
      <c r="G78" s="48">
        <f t="shared" si="22"/>
        <v>3990131</v>
      </c>
      <c r="H78" s="48">
        <f t="shared" si="22"/>
        <v>3877845</v>
      </c>
      <c r="I78" s="48">
        <f t="shared" si="22"/>
        <v>3918436</v>
      </c>
      <c r="J78" s="48">
        <f t="shared" si="22"/>
        <v>3932316</v>
      </c>
      <c r="K78" s="48">
        <f t="shared" si="22"/>
        <v>3614846</v>
      </c>
      <c r="L78" s="48">
        <f t="shared" si="22"/>
        <v>3977034</v>
      </c>
      <c r="M78" s="48">
        <f t="shared" si="22"/>
        <v>3906888</v>
      </c>
      <c r="N78" s="48">
        <f t="shared" si="22"/>
        <v>4391382</v>
      </c>
      <c r="O78" s="86">
        <f t="shared" si="21"/>
        <v>47655846</v>
      </c>
    </row>
    <row r="79" spans="1:15" ht="13.5">
      <c r="A79" s="80" t="s">
        <v>107</v>
      </c>
      <c r="B79" s="81" t="s">
        <v>100</v>
      </c>
      <c r="C79" s="48">
        <f aca="true" t="shared" si="23" ref="C79:N79">SUM(C7,C25,C43,C61)</f>
        <v>2961153</v>
      </c>
      <c r="D79" s="48">
        <f t="shared" si="23"/>
        <v>2907182</v>
      </c>
      <c r="E79" s="48">
        <f t="shared" si="23"/>
        <v>3242697</v>
      </c>
      <c r="F79" s="48">
        <f t="shared" si="23"/>
        <v>2924178</v>
      </c>
      <c r="G79" s="48">
        <f t="shared" si="23"/>
        <v>2873024</v>
      </c>
      <c r="H79" s="48">
        <f t="shared" si="23"/>
        <v>2896703</v>
      </c>
      <c r="I79" s="48">
        <f t="shared" si="23"/>
        <v>3020209</v>
      </c>
      <c r="J79" s="48">
        <f t="shared" si="23"/>
        <v>2761401</v>
      </c>
      <c r="K79" s="48">
        <f t="shared" si="23"/>
        <v>2688872</v>
      </c>
      <c r="L79" s="48">
        <f t="shared" si="23"/>
        <v>2921077</v>
      </c>
      <c r="M79" s="48">
        <f t="shared" si="23"/>
        <v>2819079</v>
      </c>
      <c r="N79" s="48">
        <f t="shared" si="23"/>
        <v>3429364</v>
      </c>
      <c r="O79" s="86">
        <f t="shared" si="21"/>
        <v>35444939</v>
      </c>
    </row>
    <row r="80" spans="1:15" s="3" customFormat="1" ht="13.5">
      <c r="A80" s="80" t="s">
        <v>124</v>
      </c>
      <c r="B80" s="81" t="s">
        <v>100</v>
      </c>
      <c r="C80" s="120">
        <f aca="true" t="shared" si="24" ref="C80:N80">SUM(C8,C26,C44,C62)</f>
        <v>0</v>
      </c>
      <c r="D80" s="120">
        <f t="shared" si="24"/>
        <v>0</v>
      </c>
      <c r="E80" s="120">
        <f t="shared" si="24"/>
        <v>0</v>
      </c>
      <c r="F80" s="120">
        <f t="shared" si="24"/>
        <v>0</v>
      </c>
      <c r="G80" s="120">
        <f t="shared" si="24"/>
        <v>0</v>
      </c>
      <c r="H80" s="120">
        <f t="shared" si="24"/>
        <v>0</v>
      </c>
      <c r="I80" s="120">
        <f t="shared" si="24"/>
        <v>0</v>
      </c>
      <c r="J80" s="120">
        <f t="shared" si="24"/>
        <v>0</v>
      </c>
      <c r="K80" s="120">
        <f t="shared" si="24"/>
        <v>0</v>
      </c>
      <c r="L80" s="120">
        <f t="shared" si="24"/>
        <v>0</v>
      </c>
      <c r="M80" s="120">
        <f t="shared" si="24"/>
        <v>0</v>
      </c>
      <c r="N80" s="120">
        <f t="shared" si="24"/>
        <v>0</v>
      </c>
      <c r="O80" s="86">
        <f t="shared" si="21"/>
        <v>0</v>
      </c>
    </row>
    <row r="81" spans="1:15" s="3" customFormat="1" ht="13.5">
      <c r="A81" s="80" t="s">
        <v>125</v>
      </c>
      <c r="B81" s="81" t="s">
        <v>100</v>
      </c>
      <c r="C81" s="120">
        <f>C78-C79</f>
        <v>1048299</v>
      </c>
      <c r="D81" s="120">
        <f aca="true" t="shared" si="25" ref="D81:O81">D78-D79</f>
        <v>1109168</v>
      </c>
      <c r="E81" s="120">
        <f t="shared" si="25"/>
        <v>1050087</v>
      </c>
      <c r="F81" s="120">
        <f t="shared" si="25"/>
        <v>804204</v>
      </c>
      <c r="G81" s="120">
        <f t="shared" si="25"/>
        <v>1117107</v>
      </c>
      <c r="H81" s="120">
        <f t="shared" si="25"/>
        <v>981142</v>
      </c>
      <c r="I81" s="120">
        <f t="shared" si="25"/>
        <v>898227</v>
      </c>
      <c r="J81" s="120">
        <f t="shared" si="25"/>
        <v>1170915</v>
      </c>
      <c r="K81" s="120">
        <f t="shared" si="25"/>
        <v>925974</v>
      </c>
      <c r="L81" s="120">
        <f t="shared" si="25"/>
        <v>1055957</v>
      </c>
      <c r="M81" s="120">
        <f t="shared" si="25"/>
        <v>1087809</v>
      </c>
      <c r="N81" s="120">
        <f t="shared" si="25"/>
        <v>962018</v>
      </c>
      <c r="O81" s="120">
        <f t="shared" si="25"/>
        <v>12210907</v>
      </c>
    </row>
    <row r="82" spans="1:15" s="3" customFormat="1" ht="13.5">
      <c r="A82" s="80" t="s">
        <v>126</v>
      </c>
      <c r="B82" s="81" t="s">
        <v>100</v>
      </c>
      <c r="C82" s="120">
        <f aca="true" t="shared" si="26" ref="C82:N82">SUM(C10,C28,C46,C64)</f>
        <v>0</v>
      </c>
      <c r="D82" s="120">
        <f t="shared" si="26"/>
        <v>0</v>
      </c>
      <c r="E82" s="120">
        <f t="shared" si="26"/>
        <v>0</v>
      </c>
      <c r="F82" s="120">
        <f t="shared" si="26"/>
        <v>0</v>
      </c>
      <c r="G82" s="120">
        <f t="shared" si="26"/>
        <v>0</v>
      </c>
      <c r="H82" s="120">
        <f t="shared" si="26"/>
        <v>0</v>
      </c>
      <c r="I82" s="120">
        <f t="shared" si="26"/>
        <v>0</v>
      </c>
      <c r="J82" s="120">
        <f t="shared" si="26"/>
        <v>0</v>
      </c>
      <c r="K82" s="120">
        <f t="shared" si="26"/>
        <v>0</v>
      </c>
      <c r="L82" s="120">
        <f t="shared" si="26"/>
        <v>0</v>
      </c>
      <c r="M82" s="120">
        <f t="shared" si="26"/>
        <v>0</v>
      </c>
      <c r="N82" s="120">
        <f t="shared" si="26"/>
        <v>0</v>
      </c>
      <c r="O82" s="86">
        <f t="shared" si="21"/>
        <v>0</v>
      </c>
    </row>
    <row r="83" spans="1:18" s="3" customFormat="1" ht="13.5">
      <c r="A83" s="80" t="s">
        <v>97</v>
      </c>
      <c r="B83" s="81" t="s">
        <v>105</v>
      </c>
      <c r="C83" s="48">
        <f aca="true" t="shared" si="27" ref="C83:N83">SUM(C11,C29,C47,C65)</f>
        <v>11517</v>
      </c>
      <c r="D83" s="48">
        <f t="shared" si="27"/>
        <v>11517</v>
      </c>
      <c r="E83" s="48">
        <f t="shared" si="27"/>
        <v>11517</v>
      </c>
      <c r="F83" s="48">
        <f t="shared" si="27"/>
        <v>11517</v>
      </c>
      <c r="G83" s="48">
        <f t="shared" si="27"/>
        <v>11517</v>
      </c>
      <c r="H83" s="48">
        <f t="shared" si="27"/>
        <v>11517</v>
      </c>
      <c r="I83" s="48">
        <f t="shared" si="27"/>
        <v>11517</v>
      </c>
      <c r="J83" s="48">
        <f t="shared" si="27"/>
        <v>11517</v>
      </c>
      <c r="K83" s="48">
        <f t="shared" si="27"/>
        <v>11517</v>
      </c>
      <c r="L83" s="48">
        <f t="shared" si="27"/>
        <v>11517</v>
      </c>
      <c r="M83" s="48">
        <f t="shared" si="27"/>
        <v>11517</v>
      </c>
      <c r="N83" s="48">
        <f t="shared" si="27"/>
        <v>11517</v>
      </c>
      <c r="O83" s="86">
        <f>MAX(C83:N83)</f>
        <v>11517</v>
      </c>
      <c r="P83" s="11"/>
      <c r="Q83" s="11"/>
      <c r="R83" s="12"/>
    </row>
    <row r="84" spans="1:18" s="3" customFormat="1" ht="13.5">
      <c r="A84" s="80" t="s">
        <v>98</v>
      </c>
      <c r="B84" s="81" t="s">
        <v>105</v>
      </c>
      <c r="C84" s="48">
        <f aca="true" t="shared" si="28" ref="C84:N84">SUM(C12,C30,C48,C66)</f>
        <v>10922.5</v>
      </c>
      <c r="D84" s="48">
        <f t="shared" si="28"/>
        <v>10922.5</v>
      </c>
      <c r="E84" s="48">
        <f t="shared" si="28"/>
        <v>10922.5</v>
      </c>
      <c r="F84" s="48">
        <f t="shared" si="28"/>
        <v>10922.5</v>
      </c>
      <c r="G84" s="48">
        <f t="shared" si="28"/>
        <v>10922.5</v>
      </c>
      <c r="H84" s="48">
        <f t="shared" si="28"/>
        <v>10922.5</v>
      </c>
      <c r="I84" s="48">
        <f t="shared" si="28"/>
        <v>10922.5</v>
      </c>
      <c r="J84" s="48">
        <f t="shared" si="28"/>
        <v>10922.5</v>
      </c>
      <c r="K84" s="48">
        <f t="shared" si="28"/>
        <v>10922.5</v>
      </c>
      <c r="L84" s="48">
        <f t="shared" si="28"/>
        <v>10922.5</v>
      </c>
      <c r="M84" s="48">
        <f t="shared" si="28"/>
        <v>10922.5</v>
      </c>
      <c r="N84" s="48">
        <f t="shared" si="28"/>
        <v>10922.5</v>
      </c>
      <c r="O84" s="86">
        <f>MAX(C84:N84)</f>
        <v>10922.5</v>
      </c>
      <c r="P84" s="11"/>
      <c r="Q84" s="11"/>
      <c r="R84" s="12"/>
    </row>
    <row r="85" spans="1:15" ht="13.5">
      <c r="A85" s="80" t="s">
        <v>15</v>
      </c>
      <c r="B85" s="81" t="s">
        <v>101</v>
      </c>
      <c r="C85" s="48">
        <f aca="true" t="shared" si="29" ref="C85:N85">SUM(C13,C31,C49,C67)</f>
        <v>1065001</v>
      </c>
      <c r="D85" s="48">
        <f t="shared" si="29"/>
        <v>1027355</v>
      </c>
      <c r="E85" s="48">
        <f t="shared" si="29"/>
        <v>1115279</v>
      </c>
      <c r="F85" s="48">
        <f t="shared" si="29"/>
        <v>963771</v>
      </c>
      <c r="G85" s="48">
        <f t="shared" si="29"/>
        <v>1015286</v>
      </c>
      <c r="H85" s="48">
        <f t="shared" si="29"/>
        <v>995736</v>
      </c>
      <c r="I85" s="48">
        <f t="shared" si="29"/>
        <v>1017618</v>
      </c>
      <c r="J85" s="48">
        <f t="shared" si="29"/>
        <v>1004353</v>
      </c>
      <c r="K85" s="48">
        <f t="shared" si="29"/>
        <v>943248</v>
      </c>
      <c r="L85" s="48">
        <f t="shared" si="29"/>
        <v>1022230</v>
      </c>
      <c r="M85" s="48">
        <f t="shared" si="29"/>
        <v>1011852</v>
      </c>
      <c r="N85" s="48">
        <f t="shared" si="29"/>
        <v>1140130</v>
      </c>
      <c r="O85" s="86">
        <f t="shared" si="21"/>
        <v>12321859</v>
      </c>
    </row>
    <row r="86" spans="1:15" s="3" customFormat="1" ht="13.5">
      <c r="A86" s="80" t="s">
        <v>84</v>
      </c>
      <c r="B86" s="81" t="s">
        <v>101</v>
      </c>
      <c r="C86" s="48">
        <f aca="true" t="shared" si="30" ref="C86:N86">SUM(C14,C32,C50,C68)</f>
        <v>4132</v>
      </c>
      <c r="D86" s="48">
        <f t="shared" si="30"/>
        <v>2902</v>
      </c>
      <c r="E86" s="48">
        <f t="shared" si="30"/>
        <v>3513</v>
      </c>
      <c r="F86" s="48">
        <f t="shared" si="30"/>
        <v>4169</v>
      </c>
      <c r="G86" s="48">
        <f t="shared" si="30"/>
        <v>2636</v>
      </c>
      <c r="H86" s="48">
        <f t="shared" si="30"/>
        <v>3981</v>
      </c>
      <c r="I86" s="48">
        <f t="shared" si="30"/>
        <v>3844</v>
      </c>
      <c r="J86" s="48">
        <f t="shared" si="30"/>
        <v>2041</v>
      </c>
      <c r="K86" s="48">
        <f t="shared" si="30"/>
        <v>4606</v>
      </c>
      <c r="L86" s="48">
        <f t="shared" si="30"/>
        <v>3732</v>
      </c>
      <c r="M86" s="48">
        <f t="shared" si="30"/>
        <v>2792</v>
      </c>
      <c r="N86" s="48">
        <f t="shared" si="30"/>
        <v>2989</v>
      </c>
      <c r="O86" s="86">
        <f t="shared" si="21"/>
        <v>41337</v>
      </c>
    </row>
    <row r="87" spans="1:16" ht="13.5">
      <c r="A87" s="80" t="s">
        <v>83</v>
      </c>
      <c r="B87" s="81" t="s">
        <v>102</v>
      </c>
      <c r="C87" s="48">
        <f aca="true" t="shared" si="31" ref="C87:O87">SUM(C15,C33,C51,C69)</f>
        <v>19361.139837777286</v>
      </c>
      <c r="D87" s="48">
        <f t="shared" si="31"/>
        <v>19490.019488009573</v>
      </c>
      <c r="E87" s="48">
        <f t="shared" si="31"/>
        <v>19411.930670057587</v>
      </c>
      <c r="F87" s="48">
        <f t="shared" si="31"/>
        <v>19354.98587856788</v>
      </c>
      <c r="G87" s="48">
        <f t="shared" si="31"/>
        <v>19682.271626074056</v>
      </c>
      <c r="H87" s="48">
        <f t="shared" si="31"/>
        <v>19740.83996520633</v>
      </c>
      <c r="I87" s="48">
        <f t="shared" si="31"/>
        <v>19740.791398748286</v>
      </c>
      <c r="J87" s="48">
        <f t="shared" si="31"/>
        <v>19774.297389403288</v>
      </c>
      <c r="K87" s="48">
        <f t="shared" si="31"/>
        <v>19769.39776234568</v>
      </c>
      <c r="L87" s="48">
        <f t="shared" si="31"/>
        <v>19804.31712962963</v>
      </c>
      <c r="M87" s="48">
        <f t="shared" si="31"/>
        <v>19834.986111111113</v>
      </c>
      <c r="N87" s="48">
        <f t="shared" si="31"/>
        <v>19694.25</v>
      </c>
      <c r="O87" s="48">
        <f t="shared" si="31"/>
        <v>19837.25</v>
      </c>
      <c r="P87" s="86"/>
    </row>
    <row r="88" spans="1:15" ht="13.5">
      <c r="A88" s="80" t="s">
        <v>16</v>
      </c>
      <c r="B88" s="81" t="s">
        <v>104</v>
      </c>
      <c r="C88" s="48">
        <f aca="true" t="shared" si="32" ref="C88:N88">SUM(C16,C34,C52,C70)</f>
        <v>6758</v>
      </c>
      <c r="D88" s="48">
        <f t="shared" si="32"/>
        <v>6410</v>
      </c>
      <c r="E88" s="48">
        <f t="shared" si="32"/>
        <v>7172</v>
      </c>
      <c r="F88" s="48">
        <f t="shared" si="32"/>
        <v>6571</v>
      </c>
      <c r="G88" s="48">
        <f t="shared" si="32"/>
        <v>6760</v>
      </c>
      <c r="H88" s="48">
        <f t="shared" si="32"/>
        <v>6641</v>
      </c>
      <c r="I88" s="48">
        <f t="shared" si="32"/>
        <v>6301</v>
      </c>
      <c r="J88" s="48">
        <f t="shared" si="32"/>
        <v>6384</v>
      </c>
      <c r="K88" s="48">
        <f t="shared" si="32"/>
        <v>6711</v>
      </c>
      <c r="L88" s="48">
        <f t="shared" si="32"/>
        <v>7099</v>
      </c>
      <c r="M88" s="48">
        <f t="shared" si="32"/>
        <v>5887</v>
      </c>
      <c r="N88" s="48">
        <f t="shared" si="32"/>
        <v>7810</v>
      </c>
      <c r="O88" s="86">
        <f t="shared" si="21"/>
        <v>80504</v>
      </c>
    </row>
    <row r="89" spans="1:15" ht="13.5">
      <c r="A89" s="80" t="s">
        <v>108</v>
      </c>
      <c r="B89" s="81" t="s">
        <v>105</v>
      </c>
      <c r="C89" s="48">
        <f aca="true" t="shared" si="33" ref="C89:N89">SUM(C17,C35,C53,C71)</f>
        <v>8346</v>
      </c>
      <c r="D89" s="48">
        <f t="shared" si="33"/>
        <v>8586</v>
      </c>
      <c r="E89" s="48">
        <f t="shared" si="33"/>
        <v>8518</v>
      </c>
      <c r="F89" s="48">
        <f t="shared" si="33"/>
        <v>8046</v>
      </c>
      <c r="G89" s="48">
        <f t="shared" si="33"/>
        <v>8345</v>
      </c>
      <c r="H89" s="48">
        <f t="shared" si="33"/>
        <v>8575</v>
      </c>
      <c r="I89" s="48">
        <f t="shared" si="33"/>
        <v>8470</v>
      </c>
      <c r="J89" s="48">
        <f t="shared" si="33"/>
        <v>8345</v>
      </c>
      <c r="K89" s="48">
        <f t="shared" si="33"/>
        <v>8196</v>
      </c>
      <c r="L89" s="48">
        <f t="shared" si="33"/>
        <v>8517</v>
      </c>
      <c r="M89" s="48">
        <f t="shared" si="33"/>
        <v>8490</v>
      </c>
      <c r="N89" s="48">
        <f t="shared" si="33"/>
        <v>9113</v>
      </c>
      <c r="O89" s="86">
        <f>MAX(C89:N89)</f>
        <v>9113</v>
      </c>
    </row>
    <row r="90" spans="1:15" ht="13.5">
      <c r="A90" s="80" t="s">
        <v>109</v>
      </c>
      <c r="B90" s="81" t="s">
        <v>105</v>
      </c>
      <c r="C90" s="48">
        <f aca="true" t="shared" si="34" ref="C90:N90">SUM(C18,C36,C54,C72)</f>
        <v>3616</v>
      </c>
      <c r="D90" s="48">
        <f t="shared" si="34"/>
        <v>4190</v>
      </c>
      <c r="E90" s="48">
        <f t="shared" si="34"/>
        <v>4019</v>
      </c>
      <c r="F90" s="48">
        <f t="shared" si="34"/>
        <v>3604</v>
      </c>
      <c r="G90" s="48">
        <f t="shared" si="34"/>
        <v>3283</v>
      </c>
      <c r="H90" s="48">
        <f t="shared" si="34"/>
        <v>3895</v>
      </c>
      <c r="I90" s="48">
        <f t="shared" si="34"/>
        <v>3525</v>
      </c>
      <c r="J90" s="48">
        <f t="shared" si="34"/>
        <v>3630</v>
      </c>
      <c r="K90" s="48">
        <f t="shared" si="34"/>
        <v>3580</v>
      </c>
      <c r="L90" s="48">
        <f t="shared" si="34"/>
        <v>3780</v>
      </c>
      <c r="M90" s="48">
        <f t="shared" si="34"/>
        <v>3909</v>
      </c>
      <c r="N90" s="48">
        <f t="shared" si="34"/>
        <v>3908</v>
      </c>
      <c r="O90" s="86">
        <f>MIN(C90:N90)</f>
        <v>3283</v>
      </c>
    </row>
    <row r="91" spans="1:15" s="3" customFormat="1" ht="13.5">
      <c r="A91" s="80" t="s">
        <v>110</v>
      </c>
      <c r="B91" s="81" t="s">
        <v>103</v>
      </c>
      <c r="C91" s="142">
        <f>C76/C85</f>
        <v>3.8323203452391126</v>
      </c>
      <c r="D91" s="142">
        <f aca="true" t="shared" si="35" ref="D91:O91">D76/D85</f>
        <v>3.98034369813745</v>
      </c>
      <c r="E91" s="142">
        <f t="shared" si="35"/>
        <v>3.9131939182930906</v>
      </c>
      <c r="F91" s="142">
        <f t="shared" si="35"/>
        <v>3.943974242843995</v>
      </c>
      <c r="G91" s="142">
        <f t="shared" si="35"/>
        <v>3.9978853249232236</v>
      </c>
      <c r="H91" s="142">
        <f t="shared" si="35"/>
        <v>3.959495287907638</v>
      </c>
      <c r="I91" s="142">
        <f t="shared" si="35"/>
        <v>3.915137114319912</v>
      </c>
      <c r="J91" s="142">
        <f t="shared" si="35"/>
        <v>3.980816505750468</v>
      </c>
      <c r="K91" s="142">
        <f t="shared" si="35"/>
        <v>3.897952606313504</v>
      </c>
      <c r="L91" s="142">
        <f t="shared" si="35"/>
        <v>3.958975964313315</v>
      </c>
      <c r="M91" s="142">
        <f t="shared" si="35"/>
        <v>3.9357089772021996</v>
      </c>
      <c r="N91" s="142">
        <f t="shared" si="35"/>
        <v>3.9244437037881643</v>
      </c>
      <c r="O91" s="142">
        <f t="shared" si="35"/>
        <v>3.936123680688117</v>
      </c>
    </row>
  </sheetData>
  <sheetProtection/>
  <printOptions/>
  <pageMargins left="0.7" right="0.7" top="0.75" bottom="0.75" header="0.3" footer="0.3"/>
  <pageSetup horizontalDpi="600" verticalDpi="600" orientation="portrait" r:id="rId3"/>
  <ignoredErrors>
    <ignoredError sqref="O15" 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91"/>
  <sheetViews>
    <sheetView zoomScalePageLayoutView="0" workbookViewId="0" topLeftCell="A54">
      <selection activeCell="P87" sqref="P87"/>
    </sheetView>
  </sheetViews>
  <sheetFormatPr defaultColWidth="9.140625" defaultRowHeight="12.75"/>
  <cols>
    <col min="1" max="1" width="31.8515625" style="2" customWidth="1"/>
    <col min="2" max="2" width="9.140625" style="2" customWidth="1"/>
    <col min="3" max="8" width="10.00390625" style="4" bestFit="1" customWidth="1"/>
    <col min="9" max="10" width="10.00390625" style="5" bestFit="1" customWidth="1"/>
    <col min="11" max="11" width="11.00390625" style="5" bestFit="1" customWidth="1"/>
    <col min="12" max="12" width="10.00390625" style="5" bestFit="1" customWidth="1"/>
    <col min="13" max="13" width="10.7109375" style="5" bestFit="1" customWidth="1"/>
    <col min="14" max="14" width="10.28125" style="4" bestFit="1" customWidth="1"/>
    <col min="15" max="15" width="11.00390625" style="5" bestFit="1" customWidth="1"/>
    <col min="16" max="16" width="11.00390625" style="2" bestFit="1" customWidth="1"/>
    <col min="17" max="16384" width="9.140625" style="2" customWidth="1"/>
  </cols>
  <sheetData>
    <row r="1" spans="1:15" ht="12.75">
      <c r="A1" s="23" t="s">
        <v>67</v>
      </c>
      <c r="B1" s="24"/>
      <c r="C1" s="16"/>
      <c r="D1" s="16"/>
      <c r="E1" s="16"/>
      <c r="F1" s="16"/>
      <c r="G1" s="16"/>
      <c r="H1" s="16"/>
      <c r="I1" s="13"/>
      <c r="J1" s="13"/>
      <c r="K1" s="13"/>
      <c r="L1" s="13"/>
      <c r="M1" s="13"/>
      <c r="N1" s="16"/>
      <c r="O1" s="13"/>
    </row>
    <row r="2" spans="1:15" ht="12.75">
      <c r="A2" s="15"/>
      <c r="B2" s="15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2.75">
      <c r="A3" s="45" t="s">
        <v>68</v>
      </c>
      <c r="B3" s="51" t="s">
        <v>99</v>
      </c>
      <c r="C3" s="55" t="s">
        <v>0</v>
      </c>
      <c r="D3" s="55" t="s">
        <v>1</v>
      </c>
      <c r="E3" s="55" t="s">
        <v>2</v>
      </c>
      <c r="F3" s="55" t="s">
        <v>3</v>
      </c>
      <c r="G3" s="55" t="s">
        <v>4</v>
      </c>
      <c r="H3" s="55" t="s">
        <v>5</v>
      </c>
      <c r="I3" s="56" t="s">
        <v>6</v>
      </c>
      <c r="J3" s="56" t="s">
        <v>7</v>
      </c>
      <c r="K3" s="56" t="s">
        <v>8</v>
      </c>
      <c r="L3" s="56" t="s">
        <v>9</v>
      </c>
      <c r="M3" s="56" t="s">
        <v>10</v>
      </c>
      <c r="N3" s="55" t="s">
        <v>11</v>
      </c>
      <c r="O3" s="56" t="s">
        <v>12</v>
      </c>
    </row>
    <row r="4" spans="1:15" s="3" customFormat="1" ht="12.75">
      <c r="A4" s="80" t="s">
        <v>13</v>
      </c>
      <c r="B4" s="81" t="s">
        <v>100</v>
      </c>
      <c r="C4" s="42">
        <v>3961381</v>
      </c>
      <c r="D4" s="42">
        <v>3525032</v>
      </c>
      <c r="E4" s="42">
        <v>3845799</v>
      </c>
      <c r="F4" s="42">
        <v>3575578</v>
      </c>
      <c r="G4" s="42">
        <v>3541591</v>
      </c>
      <c r="H4" s="42">
        <v>3422947</v>
      </c>
      <c r="I4" s="42">
        <v>3452917</v>
      </c>
      <c r="J4" s="42">
        <v>3443077</v>
      </c>
      <c r="K4" s="42">
        <v>3521276</v>
      </c>
      <c r="L4" s="42">
        <v>3722498</v>
      </c>
      <c r="M4" s="42">
        <v>3833817</v>
      </c>
      <c r="N4" s="42">
        <v>4178951</v>
      </c>
      <c r="O4" s="43">
        <f>SUM(C4:N4)</f>
        <v>44024864</v>
      </c>
    </row>
    <row r="5" spans="1:15" s="3" customFormat="1" ht="12.75">
      <c r="A5" s="80" t="s">
        <v>106</v>
      </c>
      <c r="B5" s="81" t="s">
        <v>100</v>
      </c>
      <c r="C5" s="42">
        <f>C4-C6</f>
        <v>48567</v>
      </c>
      <c r="D5" s="42">
        <v>46960</v>
      </c>
      <c r="E5" s="42">
        <f aca="true" t="shared" si="0" ref="E5:N5">E4-E6</f>
        <v>51523</v>
      </c>
      <c r="F5" s="42">
        <f t="shared" si="0"/>
        <v>48414</v>
      </c>
      <c r="G5" s="42">
        <f t="shared" si="0"/>
        <v>49603</v>
      </c>
      <c r="H5" s="42">
        <f t="shared" si="0"/>
        <v>45521</v>
      </c>
      <c r="I5" s="42">
        <f t="shared" si="0"/>
        <v>41418</v>
      </c>
      <c r="J5" s="42">
        <f t="shared" si="0"/>
        <v>49281</v>
      </c>
      <c r="K5" s="42">
        <f t="shared" si="0"/>
        <v>50279</v>
      </c>
      <c r="L5" s="42">
        <v>52088</v>
      </c>
      <c r="M5" s="42">
        <f t="shared" si="0"/>
        <v>48290</v>
      </c>
      <c r="N5" s="42">
        <f t="shared" si="0"/>
        <v>52596</v>
      </c>
      <c r="O5" s="43">
        <f aca="true" t="shared" si="1" ref="O5:O16">SUM(C5:N5)</f>
        <v>584540</v>
      </c>
    </row>
    <row r="6" spans="1:15" s="3" customFormat="1" ht="12.75">
      <c r="A6" s="80" t="s">
        <v>14</v>
      </c>
      <c r="B6" s="81" t="s">
        <v>100</v>
      </c>
      <c r="C6" s="42">
        <v>3912814</v>
      </c>
      <c r="D6" s="42">
        <f>D4-D5</f>
        <v>3478072</v>
      </c>
      <c r="E6" s="42">
        <v>3794276</v>
      </c>
      <c r="F6" s="42">
        <v>3527164</v>
      </c>
      <c r="G6" s="42">
        <v>3491988</v>
      </c>
      <c r="H6" s="42">
        <v>3377426</v>
      </c>
      <c r="I6" s="42">
        <v>3411499</v>
      </c>
      <c r="J6" s="42">
        <v>3393796</v>
      </c>
      <c r="K6" s="42">
        <v>3470997</v>
      </c>
      <c r="L6" s="42">
        <f>L4-L5</f>
        <v>3670410</v>
      </c>
      <c r="M6" s="42">
        <v>3785527</v>
      </c>
      <c r="N6" s="42">
        <v>4126355</v>
      </c>
      <c r="O6" s="43">
        <f t="shared" si="1"/>
        <v>43440324</v>
      </c>
    </row>
    <row r="7" spans="1:15" s="3" customFormat="1" ht="12.75">
      <c r="A7" s="80" t="s">
        <v>107</v>
      </c>
      <c r="B7" s="81" t="s">
        <v>100</v>
      </c>
      <c r="C7" s="42">
        <f>'[3]Tongatapu'!$D$62</f>
        <v>2853625</v>
      </c>
      <c r="D7" s="42">
        <f>'[3]Tongatapu'!D63</f>
        <v>2499030</v>
      </c>
      <c r="E7" s="42">
        <f>'[3]Tongatapu'!D64</f>
        <v>3088814</v>
      </c>
      <c r="F7" s="42">
        <f>'[3]Tongatapu'!D65</f>
        <v>2746098</v>
      </c>
      <c r="G7" s="42">
        <f>'[3]Tongatapu'!D66</f>
        <v>2753032</v>
      </c>
      <c r="H7" s="42">
        <f>'[3]Tongatapu'!D67</f>
        <v>2675855</v>
      </c>
      <c r="I7" s="42">
        <f>'[3]Tongatapu'!D68</f>
        <v>2557464</v>
      </c>
      <c r="J7" s="42">
        <f>'[3]Tongatapu'!D69</f>
        <v>2972969</v>
      </c>
      <c r="K7" s="42">
        <f>'[3]Tongatapu'!D70</f>
        <v>2407635</v>
      </c>
      <c r="L7" s="42">
        <f>'[3]Tongatapu'!D71</f>
        <v>2535608</v>
      </c>
      <c r="M7" s="42">
        <f>'[3]Tongatapu'!D72</f>
        <v>2664975</v>
      </c>
      <c r="N7" s="42">
        <f>'[3]Tongatapu'!D73</f>
        <v>2792386</v>
      </c>
      <c r="O7" s="43">
        <f t="shared" si="1"/>
        <v>32547491</v>
      </c>
    </row>
    <row r="8" spans="1:15" s="3" customFormat="1" ht="13.5">
      <c r="A8" s="80" t="s">
        <v>124</v>
      </c>
      <c r="B8" s="81" t="s">
        <v>100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43">
        <f t="shared" si="1"/>
        <v>0</v>
      </c>
    </row>
    <row r="9" spans="1:16" s="3" customFormat="1" ht="13.5">
      <c r="A9" s="80" t="s">
        <v>125</v>
      </c>
      <c r="B9" s="81" t="s">
        <v>100</v>
      </c>
      <c r="C9" s="119">
        <f>C6-C7</f>
        <v>1059189</v>
      </c>
      <c r="D9" s="119">
        <f aca="true" t="shared" si="2" ref="D9:N9">D6-D7</f>
        <v>979042</v>
      </c>
      <c r="E9" s="119">
        <f t="shared" si="2"/>
        <v>705462</v>
      </c>
      <c r="F9" s="119">
        <f t="shared" si="2"/>
        <v>781066</v>
      </c>
      <c r="G9" s="119">
        <f t="shared" si="2"/>
        <v>738956</v>
      </c>
      <c r="H9" s="119">
        <f t="shared" si="2"/>
        <v>701571</v>
      </c>
      <c r="I9" s="119">
        <f t="shared" si="2"/>
        <v>854035</v>
      </c>
      <c r="J9" s="119">
        <f t="shared" si="2"/>
        <v>420827</v>
      </c>
      <c r="K9" s="119">
        <f t="shared" si="2"/>
        <v>1063362</v>
      </c>
      <c r="L9" s="119">
        <f t="shared" si="2"/>
        <v>1134802</v>
      </c>
      <c r="M9" s="119">
        <f t="shared" si="2"/>
        <v>1120552</v>
      </c>
      <c r="N9" s="119">
        <f t="shared" si="2"/>
        <v>1333969</v>
      </c>
      <c r="O9" s="119">
        <f>O6-O7</f>
        <v>10892833</v>
      </c>
      <c r="P9" s="8"/>
    </row>
    <row r="10" spans="1:15" s="3" customFormat="1" ht="13.5">
      <c r="A10" s="80" t="s">
        <v>126</v>
      </c>
      <c r="B10" s="81" t="s">
        <v>100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43">
        <f t="shared" si="1"/>
        <v>0</v>
      </c>
    </row>
    <row r="11" spans="1:19" s="3" customFormat="1" ht="13.5">
      <c r="A11" s="80" t="s">
        <v>97</v>
      </c>
      <c r="B11" s="81" t="s">
        <v>105</v>
      </c>
      <c r="C11" s="161">
        <v>9800</v>
      </c>
      <c r="D11" s="161">
        <v>9800</v>
      </c>
      <c r="E11" s="161">
        <v>9800</v>
      </c>
      <c r="F11" s="161">
        <v>9800</v>
      </c>
      <c r="G11" s="161">
        <v>9800</v>
      </c>
      <c r="H11" s="161">
        <v>9800</v>
      </c>
      <c r="I11" s="161">
        <v>9800</v>
      </c>
      <c r="J11" s="161">
        <v>9800</v>
      </c>
      <c r="K11" s="161">
        <v>9800</v>
      </c>
      <c r="L11" s="161">
        <v>9800</v>
      </c>
      <c r="M11" s="161">
        <v>9800</v>
      </c>
      <c r="N11" s="161">
        <v>9800</v>
      </c>
      <c r="O11" s="43">
        <f>AVERAGE(C11:N11)</f>
        <v>9800</v>
      </c>
      <c r="P11" s="11"/>
      <c r="Q11" s="11"/>
      <c r="R11" s="11"/>
      <c r="S11" s="12"/>
    </row>
    <row r="12" spans="1:19" s="3" customFormat="1" ht="13.5">
      <c r="A12" s="80" t="s">
        <v>98</v>
      </c>
      <c r="B12" s="81" t="s">
        <v>105</v>
      </c>
      <c r="C12" s="161">
        <v>9310</v>
      </c>
      <c r="D12" s="161">
        <v>9310</v>
      </c>
      <c r="E12" s="161">
        <v>9310</v>
      </c>
      <c r="F12" s="161">
        <v>9310</v>
      </c>
      <c r="G12" s="161">
        <v>9310</v>
      </c>
      <c r="H12" s="161">
        <v>9310</v>
      </c>
      <c r="I12" s="161">
        <v>9310</v>
      </c>
      <c r="J12" s="161">
        <v>9310</v>
      </c>
      <c r="K12" s="161">
        <v>9310</v>
      </c>
      <c r="L12" s="161">
        <v>9310</v>
      </c>
      <c r="M12" s="161">
        <v>9310</v>
      </c>
      <c r="N12" s="161">
        <v>9310</v>
      </c>
      <c r="O12" s="43">
        <f>AVERAGE(C12:N12)</f>
        <v>9310</v>
      </c>
      <c r="P12" s="11"/>
      <c r="Q12" s="11"/>
      <c r="R12" s="11"/>
      <c r="S12" s="12"/>
    </row>
    <row r="13" spans="1:15" s="3" customFormat="1" ht="13.5">
      <c r="A13" s="80" t="s">
        <v>15</v>
      </c>
      <c r="B13" s="81" t="s">
        <v>101</v>
      </c>
      <c r="C13" s="42">
        <v>986116</v>
      </c>
      <c r="D13" s="82">
        <v>895039</v>
      </c>
      <c r="E13" s="82">
        <v>971821</v>
      </c>
      <c r="F13" s="82">
        <v>905202</v>
      </c>
      <c r="G13" s="82">
        <v>902064</v>
      </c>
      <c r="H13" s="82">
        <v>863875</v>
      </c>
      <c r="I13" s="82">
        <v>864305</v>
      </c>
      <c r="J13" s="82">
        <v>866298</v>
      </c>
      <c r="K13" s="82">
        <v>890791</v>
      </c>
      <c r="L13" s="82">
        <v>943143</v>
      </c>
      <c r="M13" s="82">
        <v>970264</v>
      </c>
      <c r="N13" s="82">
        <v>1058915</v>
      </c>
      <c r="O13" s="43">
        <f t="shared" si="1"/>
        <v>11117833</v>
      </c>
    </row>
    <row r="14" spans="1:16" s="3" customFormat="1" ht="13.5">
      <c r="A14" s="80" t="s">
        <v>84</v>
      </c>
      <c r="B14" s="81" t="s">
        <v>101</v>
      </c>
      <c r="C14" s="42">
        <v>2653</v>
      </c>
      <c r="D14" s="42">
        <v>3364</v>
      </c>
      <c r="E14" s="82">
        <v>2132</v>
      </c>
      <c r="F14" s="82">
        <v>2324</v>
      </c>
      <c r="G14" s="82">
        <v>3100</v>
      </c>
      <c r="H14" s="82">
        <v>1778</v>
      </c>
      <c r="I14" s="82">
        <v>2326</v>
      </c>
      <c r="J14" s="82">
        <v>1822</v>
      </c>
      <c r="K14" s="82">
        <v>2861</v>
      </c>
      <c r="L14" s="82">
        <v>1460</v>
      </c>
      <c r="M14" s="82">
        <v>3138</v>
      </c>
      <c r="N14" s="82">
        <v>2325</v>
      </c>
      <c r="O14" s="43">
        <f t="shared" si="1"/>
        <v>29283</v>
      </c>
      <c r="P14" s="11"/>
    </row>
    <row r="15" spans="1:15" s="3" customFormat="1" ht="13.5">
      <c r="A15" s="80" t="s">
        <v>83</v>
      </c>
      <c r="B15" s="81" t="s">
        <v>102</v>
      </c>
      <c r="C15" s="42">
        <f>'[3]Tongatapu'!$C$43</f>
        <v>14615</v>
      </c>
      <c r="D15" s="42">
        <f>'[3]Tongatapu'!C44</f>
        <v>14820</v>
      </c>
      <c r="E15" s="42">
        <f>'[3]Tongatapu'!C45</f>
        <v>14882</v>
      </c>
      <c r="F15" s="42">
        <f>'[3]Tongatapu'!C46</f>
        <v>14938</v>
      </c>
      <c r="G15" s="42">
        <f>'[3]Tongatapu'!C47</f>
        <v>14990</v>
      </c>
      <c r="H15" s="42">
        <f>'[3]Tongatapu'!C48</f>
        <v>14963</v>
      </c>
      <c r="I15" s="42">
        <f>'[3]Tongatapu'!C49</f>
        <v>14923</v>
      </c>
      <c r="J15" s="42">
        <f>'[3]Tongatapu'!C50</f>
        <v>14700</v>
      </c>
      <c r="K15" s="42">
        <f>'[3]Tongatapu'!C51</f>
        <v>14742</v>
      </c>
      <c r="L15" s="42">
        <f>'[3]Tongatapu'!C52</f>
        <v>14792</v>
      </c>
      <c r="M15" s="42">
        <f>'[3]Tongatapu'!C53</f>
        <v>14750</v>
      </c>
      <c r="N15" s="42">
        <f>'[3]Tongatapu'!C54</f>
        <v>14765</v>
      </c>
      <c r="O15" s="43">
        <f>MAX(C15:N15)</f>
        <v>14990</v>
      </c>
    </row>
    <row r="16" spans="1:15" s="3" customFormat="1" ht="13.5">
      <c r="A16" s="80" t="s">
        <v>16</v>
      </c>
      <c r="B16" s="81" t="s">
        <v>104</v>
      </c>
      <c r="C16" s="42">
        <v>3616</v>
      </c>
      <c r="D16" s="124">
        <f>AVERAGE(F16:L16,C16)</f>
        <v>2592.375</v>
      </c>
      <c r="E16" s="124">
        <f>AVERAGE(G16:L16,D16)</f>
        <v>2553.4821428571427</v>
      </c>
      <c r="F16" s="82">
        <v>1841</v>
      </c>
      <c r="G16" s="82">
        <v>1892</v>
      </c>
      <c r="H16" s="82">
        <v>2136</v>
      </c>
      <c r="I16" s="82">
        <v>2975</v>
      </c>
      <c r="J16" s="82">
        <v>2447</v>
      </c>
      <c r="K16" s="82">
        <v>2916</v>
      </c>
      <c r="L16" s="82">
        <v>2916</v>
      </c>
      <c r="M16" s="120">
        <f>AVERAGE(C16:L16)</f>
        <v>2588.4857142857145</v>
      </c>
      <c r="N16" s="120">
        <f>AVERAGE(C16:M16)</f>
        <v>2588.4857142857145</v>
      </c>
      <c r="O16" s="43">
        <f t="shared" si="1"/>
        <v>31061.828571428574</v>
      </c>
    </row>
    <row r="17" spans="1:15" s="3" customFormat="1" ht="13.5">
      <c r="A17" s="80" t="s">
        <v>108</v>
      </c>
      <c r="B17" s="81" t="s">
        <v>105</v>
      </c>
      <c r="C17" s="82">
        <v>7357</v>
      </c>
      <c r="D17" s="82">
        <v>7354</v>
      </c>
      <c r="E17" s="82">
        <v>7579</v>
      </c>
      <c r="F17" s="82">
        <v>7448</v>
      </c>
      <c r="G17" s="82">
        <v>7315</v>
      </c>
      <c r="H17" s="82">
        <v>7196</v>
      </c>
      <c r="I17" s="82">
        <v>7284</v>
      </c>
      <c r="J17" s="82">
        <v>7094</v>
      </c>
      <c r="K17" s="82">
        <v>7521</v>
      </c>
      <c r="L17" s="82">
        <v>7521</v>
      </c>
      <c r="M17" s="82">
        <v>7657</v>
      </c>
      <c r="N17" s="82">
        <v>8258</v>
      </c>
      <c r="O17" s="43">
        <f>MAX(C17:N17)</f>
        <v>8258</v>
      </c>
    </row>
    <row r="18" spans="1:15" s="3" customFormat="1" ht="13.5">
      <c r="A18" s="80" t="s">
        <v>109</v>
      </c>
      <c r="B18" s="81" t="s">
        <v>105</v>
      </c>
      <c r="C18" s="82">
        <v>2940</v>
      </c>
      <c r="D18" s="82">
        <v>3714</v>
      </c>
      <c r="E18" s="82">
        <v>3547</v>
      </c>
      <c r="F18" s="82">
        <v>3308</v>
      </c>
      <c r="G18" s="82">
        <v>2718</v>
      </c>
      <c r="H18" s="82">
        <v>3287</v>
      </c>
      <c r="I18" s="82">
        <v>3364</v>
      </c>
      <c r="J18" s="82">
        <v>3297</v>
      </c>
      <c r="K18" s="82">
        <v>3438</v>
      </c>
      <c r="L18" s="82">
        <v>3438</v>
      </c>
      <c r="M18" s="82">
        <v>3129</v>
      </c>
      <c r="N18" s="82">
        <v>3129</v>
      </c>
      <c r="O18" s="43">
        <f>MIN(C18:N18)</f>
        <v>2718</v>
      </c>
    </row>
    <row r="19" spans="1:16" s="3" customFormat="1" ht="13.5">
      <c r="A19" s="80" t="s">
        <v>110</v>
      </c>
      <c r="B19" s="81" t="s">
        <v>103</v>
      </c>
      <c r="C19" s="139">
        <f>C4/C13</f>
        <v>4.017155182554588</v>
      </c>
      <c r="D19" s="139">
        <f aca="true" t="shared" si="3" ref="D19:O19">D4/D13</f>
        <v>3.93841162228685</v>
      </c>
      <c r="E19" s="139">
        <f t="shared" si="3"/>
        <v>3.95731209759822</v>
      </c>
      <c r="F19" s="139">
        <f t="shared" si="3"/>
        <v>3.95003325224646</v>
      </c>
      <c r="G19" s="139">
        <f t="shared" si="3"/>
        <v>3.9260972613916527</v>
      </c>
      <c r="H19" s="139">
        <f t="shared" si="3"/>
        <v>3.9623174649110116</v>
      </c>
      <c r="I19" s="139">
        <f t="shared" si="3"/>
        <v>3.9950214334060314</v>
      </c>
      <c r="J19" s="139">
        <f t="shared" si="3"/>
        <v>3.974471833018199</v>
      </c>
      <c r="K19" s="139">
        <f t="shared" si="3"/>
        <v>3.952976624146405</v>
      </c>
      <c r="L19" s="139">
        <f t="shared" si="3"/>
        <v>3.9469073088598443</v>
      </c>
      <c r="M19" s="139">
        <f t="shared" si="3"/>
        <v>3.9513132508265794</v>
      </c>
      <c r="N19" s="139">
        <f t="shared" si="3"/>
        <v>3.9464461264596307</v>
      </c>
      <c r="O19" s="139">
        <f t="shared" si="3"/>
        <v>3.9598421742798258</v>
      </c>
      <c r="P19" s="11"/>
    </row>
    <row r="20" spans="1:15" ht="13.5">
      <c r="A20" s="49"/>
      <c r="B20" s="49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2"/>
    </row>
    <row r="21" spans="1:15" ht="13.5">
      <c r="A21" s="33" t="s">
        <v>71</v>
      </c>
      <c r="B21" s="62" t="s">
        <v>99</v>
      </c>
      <c r="C21" s="35" t="s">
        <v>0</v>
      </c>
      <c r="D21" s="35" t="s">
        <v>1</v>
      </c>
      <c r="E21" s="35" t="s">
        <v>2</v>
      </c>
      <c r="F21" s="35" t="s">
        <v>3</v>
      </c>
      <c r="G21" s="35" t="s">
        <v>4</v>
      </c>
      <c r="H21" s="35" t="s">
        <v>5</v>
      </c>
      <c r="I21" s="36" t="s">
        <v>6</v>
      </c>
      <c r="J21" s="36" t="s">
        <v>7</v>
      </c>
      <c r="K21" s="36" t="s">
        <v>8</v>
      </c>
      <c r="L21" s="36" t="s">
        <v>9</v>
      </c>
      <c r="M21" s="36" t="s">
        <v>10</v>
      </c>
      <c r="N21" s="35" t="s">
        <v>11</v>
      </c>
      <c r="O21" s="36" t="s">
        <v>12</v>
      </c>
    </row>
    <row r="22" spans="1:15" ht="13.5">
      <c r="A22" s="79" t="s">
        <v>13</v>
      </c>
      <c r="B22" s="37" t="s">
        <v>100</v>
      </c>
      <c r="C22" s="40">
        <v>446591</v>
      </c>
      <c r="D22" s="40">
        <v>390601</v>
      </c>
      <c r="E22" s="40">
        <v>418914</v>
      </c>
      <c r="F22" s="40">
        <v>400137</v>
      </c>
      <c r="G22" s="40">
        <v>436708</v>
      </c>
      <c r="H22" s="40">
        <v>389627</v>
      </c>
      <c r="I22" s="40">
        <v>395979</v>
      </c>
      <c r="J22" s="40">
        <v>408489</v>
      </c>
      <c r="K22" s="40">
        <v>410529</v>
      </c>
      <c r="L22" s="40">
        <v>430128</v>
      </c>
      <c r="M22" s="40">
        <v>421340</v>
      </c>
      <c r="N22" s="40">
        <v>478583</v>
      </c>
      <c r="O22" s="41">
        <f aca="true" t="shared" si="4" ref="O22:O32">SUM(C22:N22)</f>
        <v>5027626</v>
      </c>
    </row>
    <row r="23" spans="1:16" ht="13.5">
      <c r="A23" s="79" t="s">
        <v>106</v>
      </c>
      <c r="B23" s="37" t="s">
        <v>100</v>
      </c>
      <c r="C23" s="40">
        <f>C22-C24</f>
        <v>21651</v>
      </c>
      <c r="D23" s="40">
        <f aca="true" t="shared" si="5" ref="D23:N23">D22-D24</f>
        <v>19551</v>
      </c>
      <c r="E23" s="40">
        <f t="shared" si="5"/>
        <v>21774</v>
      </c>
      <c r="F23" s="40">
        <f t="shared" si="5"/>
        <v>20007</v>
      </c>
      <c r="G23" s="40">
        <f t="shared" si="5"/>
        <v>20968</v>
      </c>
      <c r="H23" s="40">
        <f t="shared" si="5"/>
        <v>19337</v>
      </c>
      <c r="I23" s="40">
        <f t="shared" si="5"/>
        <v>19129</v>
      </c>
      <c r="J23" s="40">
        <f t="shared" si="5"/>
        <v>19839</v>
      </c>
      <c r="K23" s="40">
        <f t="shared" si="5"/>
        <v>19899</v>
      </c>
      <c r="L23" s="40">
        <f t="shared" si="5"/>
        <v>20158</v>
      </c>
      <c r="M23" s="40">
        <f t="shared" si="5"/>
        <v>19520</v>
      </c>
      <c r="N23" s="40">
        <f t="shared" si="5"/>
        <v>22243</v>
      </c>
      <c r="O23" s="41">
        <f t="shared" si="4"/>
        <v>244076</v>
      </c>
      <c r="P23" s="5"/>
    </row>
    <row r="24" spans="1:15" ht="13.5">
      <c r="A24" s="79" t="s">
        <v>14</v>
      </c>
      <c r="B24" s="37" t="s">
        <v>100</v>
      </c>
      <c r="C24" s="40">
        <v>424940</v>
      </c>
      <c r="D24" s="40">
        <v>371050</v>
      </c>
      <c r="E24" s="40">
        <v>397140</v>
      </c>
      <c r="F24" s="40">
        <v>380130</v>
      </c>
      <c r="G24" s="40">
        <v>415740</v>
      </c>
      <c r="H24" s="40">
        <v>370290</v>
      </c>
      <c r="I24" s="40">
        <v>376850</v>
      </c>
      <c r="J24" s="40">
        <v>388650</v>
      </c>
      <c r="K24" s="40">
        <v>390630</v>
      </c>
      <c r="L24" s="40">
        <v>409970</v>
      </c>
      <c r="M24" s="40">
        <v>401820</v>
      </c>
      <c r="N24" s="40">
        <v>456340</v>
      </c>
      <c r="O24" s="41">
        <f t="shared" si="4"/>
        <v>4783550</v>
      </c>
    </row>
    <row r="25" spans="1:15" ht="13.5">
      <c r="A25" s="79" t="s">
        <v>107</v>
      </c>
      <c r="B25" s="37" t="s">
        <v>100</v>
      </c>
      <c r="C25" s="40">
        <f>'[3]Vava''u'!$D$43</f>
        <v>328816</v>
      </c>
      <c r="D25" s="40">
        <f>'[3]Vava''u'!D44</f>
        <v>322948</v>
      </c>
      <c r="E25" s="40">
        <f>'[3]Vava''u'!D45</f>
        <v>323216</v>
      </c>
      <c r="F25" s="40">
        <f>'[3]Vava''u'!D46</f>
        <v>351072</v>
      </c>
      <c r="G25" s="40">
        <f>'[3]Vava''u'!D47</f>
        <v>326848</v>
      </c>
      <c r="H25" s="40">
        <f>'[3]Vava''u'!D48</f>
        <v>318772</v>
      </c>
      <c r="I25" s="40">
        <f>'[3]Vava''u'!D49</f>
        <v>324192</v>
      </c>
      <c r="J25" s="40">
        <f>'[3]Vava''u'!D50</f>
        <v>331982</v>
      </c>
      <c r="K25" s="40">
        <f>'[3]Vava''u'!D51</f>
        <v>375688</v>
      </c>
      <c r="L25" s="40">
        <f>'[3]Vava''u'!D52</f>
        <v>322639</v>
      </c>
      <c r="M25" s="40">
        <f>'[3]Vava''u'!D53</f>
        <v>316332</v>
      </c>
      <c r="N25" s="40">
        <f>'[3]Vava''u'!D54</f>
        <v>354949</v>
      </c>
      <c r="O25" s="41">
        <f t="shared" si="4"/>
        <v>3997454</v>
      </c>
    </row>
    <row r="26" spans="1:15" s="90" customFormat="1" ht="13.5">
      <c r="A26" s="79" t="s">
        <v>124</v>
      </c>
      <c r="B26" s="37" t="s">
        <v>100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41">
        <f t="shared" si="4"/>
        <v>0</v>
      </c>
    </row>
    <row r="27" spans="1:15" s="90" customFormat="1" ht="13.5">
      <c r="A27" s="79" t="s">
        <v>125</v>
      </c>
      <c r="B27" s="37" t="s">
        <v>100</v>
      </c>
      <c r="C27" s="129">
        <f>C24-C25</f>
        <v>96124</v>
      </c>
      <c r="D27" s="129">
        <f aca="true" t="shared" si="6" ref="D27:N27">D24-D25</f>
        <v>48102</v>
      </c>
      <c r="E27" s="129">
        <f t="shared" si="6"/>
        <v>73924</v>
      </c>
      <c r="F27" s="129">
        <f t="shared" si="6"/>
        <v>29058</v>
      </c>
      <c r="G27" s="129">
        <f t="shared" si="6"/>
        <v>88892</v>
      </c>
      <c r="H27" s="129">
        <f t="shared" si="6"/>
        <v>51518</v>
      </c>
      <c r="I27" s="129">
        <f t="shared" si="6"/>
        <v>52658</v>
      </c>
      <c r="J27" s="129">
        <f t="shared" si="6"/>
        <v>56668</v>
      </c>
      <c r="K27" s="129">
        <f t="shared" si="6"/>
        <v>14942</v>
      </c>
      <c r="L27" s="129">
        <f t="shared" si="6"/>
        <v>87331</v>
      </c>
      <c r="M27" s="129">
        <f t="shared" si="6"/>
        <v>85488</v>
      </c>
      <c r="N27" s="129">
        <f t="shared" si="6"/>
        <v>101391</v>
      </c>
      <c r="O27" s="41">
        <f t="shared" si="4"/>
        <v>786096</v>
      </c>
    </row>
    <row r="28" spans="1:15" s="90" customFormat="1" ht="13.5">
      <c r="A28" s="79" t="s">
        <v>126</v>
      </c>
      <c r="B28" s="37" t="s">
        <v>100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41">
        <f t="shared" si="4"/>
        <v>0</v>
      </c>
    </row>
    <row r="29" spans="1:15" s="3" customFormat="1" ht="13.5">
      <c r="A29" s="79" t="s">
        <v>97</v>
      </c>
      <c r="B29" s="37" t="s">
        <v>105</v>
      </c>
      <c r="C29" s="42">
        <v>1158</v>
      </c>
      <c r="D29" s="42">
        <v>1158</v>
      </c>
      <c r="E29" s="42">
        <v>1158</v>
      </c>
      <c r="F29" s="42">
        <v>1158</v>
      </c>
      <c r="G29" s="42">
        <v>1158</v>
      </c>
      <c r="H29" s="42">
        <v>1158</v>
      </c>
      <c r="I29" s="42">
        <v>1158</v>
      </c>
      <c r="J29" s="42">
        <v>1158</v>
      </c>
      <c r="K29" s="42">
        <v>1158</v>
      </c>
      <c r="L29" s="42">
        <v>1158</v>
      </c>
      <c r="M29" s="42">
        <v>1158</v>
      </c>
      <c r="N29" s="42">
        <v>1158</v>
      </c>
      <c r="O29" s="41">
        <f>AVERAGE(C29:N29)</f>
        <v>1158</v>
      </c>
    </row>
    <row r="30" spans="1:15" s="3" customFormat="1" ht="13.5">
      <c r="A30" s="79" t="s">
        <v>98</v>
      </c>
      <c r="B30" s="37" t="s">
        <v>105</v>
      </c>
      <c r="C30" s="42">
        <v>1100.1</v>
      </c>
      <c r="D30" s="42">
        <v>1100.1</v>
      </c>
      <c r="E30" s="42">
        <v>1100.1</v>
      </c>
      <c r="F30" s="42">
        <v>1100.1</v>
      </c>
      <c r="G30" s="42">
        <v>1100.1</v>
      </c>
      <c r="H30" s="42">
        <v>1100.1</v>
      </c>
      <c r="I30" s="42">
        <v>1100.1</v>
      </c>
      <c r="J30" s="42">
        <v>1100.1</v>
      </c>
      <c r="K30" s="42">
        <v>1100.1</v>
      </c>
      <c r="L30" s="42">
        <v>1100.1</v>
      </c>
      <c r="M30" s="42">
        <v>1100.1</v>
      </c>
      <c r="N30" s="42">
        <v>1100.1</v>
      </c>
      <c r="O30" s="41">
        <f>AVERAGE(C30:N30)</f>
        <v>1100.1000000000001</v>
      </c>
    </row>
    <row r="31" spans="1:15" ht="13.5">
      <c r="A31" s="79" t="s">
        <v>15</v>
      </c>
      <c r="B31" s="37" t="s">
        <v>101</v>
      </c>
      <c r="C31" s="40">
        <v>986116</v>
      </c>
      <c r="D31" s="44">
        <v>104091</v>
      </c>
      <c r="E31" s="44">
        <v>110765</v>
      </c>
      <c r="F31" s="44">
        <v>106338</v>
      </c>
      <c r="G31" s="44">
        <v>116682</v>
      </c>
      <c r="H31" s="44">
        <v>103487</v>
      </c>
      <c r="I31" s="44">
        <v>105349</v>
      </c>
      <c r="J31" s="44">
        <v>109110</v>
      </c>
      <c r="K31" s="44">
        <v>109446</v>
      </c>
      <c r="L31" s="44">
        <v>115553</v>
      </c>
      <c r="M31" s="44">
        <v>112833</v>
      </c>
      <c r="N31" s="44">
        <v>128298</v>
      </c>
      <c r="O31" s="41">
        <f t="shared" si="4"/>
        <v>2208068</v>
      </c>
    </row>
    <row r="32" spans="1:15" ht="13.5">
      <c r="A32" s="79" t="s">
        <v>84</v>
      </c>
      <c r="B32" s="37" t="s">
        <v>101</v>
      </c>
      <c r="C32" s="40">
        <v>2653</v>
      </c>
      <c r="D32" s="44">
        <v>573</v>
      </c>
      <c r="E32" s="44">
        <v>323</v>
      </c>
      <c r="F32" s="44">
        <v>400</v>
      </c>
      <c r="G32" s="44">
        <v>416</v>
      </c>
      <c r="H32" s="44">
        <v>420</v>
      </c>
      <c r="I32" s="44">
        <v>522</v>
      </c>
      <c r="J32" s="44">
        <v>343</v>
      </c>
      <c r="K32" s="44">
        <v>397</v>
      </c>
      <c r="L32" s="44">
        <v>437</v>
      </c>
      <c r="M32" s="44">
        <v>440</v>
      </c>
      <c r="N32" s="44">
        <v>439</v>
      </c>
      <c r="O32" s="41">
        <f t="shared" si="4"/>
        <v>7363</v>
      </c>
    </row>
    <row r="33" spans="1:15" ht="13.5">
      <c r="A33" s="79" t="s">
        <v>83</v>
      </c>
      <c r="B33" s="37" t="s">
        <v>102</v>
      </c>
      <c r="C33" s="117">
        <f aca="true" t="shared" si="7" ref="C33:H33">AVERAGE(D33:I33)</f>
        <v>3193.0453103566538</v>
      </c>
      <c r="D33" s="117">
        <f t="shared" si="7"/>
        <v>3192.872170781893</v>
      </c>
      <c r="E33" s="117">
        <f t="shared" si="7"/>
        <v>3192.7237654320993</v>
      </c>
      <c r="F33" s="117">
        <f t="shared" si="7"/>
        <v>3192.787037037038</v>
      </c>
      <c r="G33" s="117">
        <f t="shared" si="7"/>
        <v>3193.055555555556</v>
      </c>
      <c r="H33" s="117">
        <f t="shared" si="7"/>
        <v>3193.5</v>
      </c>
      <c r="I33" s="117">
        <f>AVERAGE('2006'!D33:I33)</f>
        <v>3193.3333333333335</v>
      </c>
      <c r="J33" s="117">
        <f>AVERAGE('2006'!E33:J33)</f>
        <v>3191.8333333333335</v>
      </c>
      <c r="K33" s="117">
        <f>AVERAGE('2006'!F33:K33)</f>
        <v>3191.8333333333335</v>
      </c>
      <c r="L33" s="117">
        <f>AVERAGE('2006'!G33:L33)</f>
        <v>3193.1666666666665</v>
      </c>
      <c r="M33" s="117">
        <f>AVERAGE('2006'!H33:M33)</f>
        <v>3194.6666666666665</v>
      </c>
      <c r="N33" s="117">
        <f>AVERAGE('2006'!I33:N33)</f>
        <v>3196.1666666666665</v>
      </c>
      <c r="O33" s="41">
        <f>MAX(C33:N33)</f>
        <v>3196.1666666666665</v>
      </c>
    </row>
    <row r="34" spans="1:15" ht="13.5">
      <c r="A34" s="79" t="s">
        <v>16</v>
      </c>
      <c r="B34" s="37" t="s">
        <v>104</v>
      </c>
      <c r="C34" s="40">
        <v>2385</v>
      </c>
      <c r="D34" s="44">
        <v>2199</v>
      </c>
      <c r="E34" s="44">
        <v>2382</v>
      </c>
      <c r="F34" s="44">
        <v>2261</v>
      </c>
      <c r="G34" s="44">
        <v>2484</v>
      </c>
      <c r="H34" s="44">
        <v>2198</v>
      </c>
      <c r="I34" s="44">
        <v>3472</v>
      </c>
      <c r="J34" s="44">
        <v>2108</v>
      </c>
      <c r="K34" s="44">
        <v>1998</v>
      </c>
      <c r="L34" s="44">
        <v>2436</v>
      </c>
      <c r="M34" s="44">
        <v>2204</v>
      </c>
      <c r="N34" s="44">
        <v>2590</v>
      </c>
      <c r="O34" s="41">
        <f>SUM(C34:N34)</f>
        <v>28717</v>
      </c>
    </row>
    <row r="35" spans="1:15" ht="13.5">
      <c r="A35" s="79" t="s">
        <v>108</v>
      </c>
      <c r="B35" s="37" t="s">
        <v>105</v>
      </c>
      <c r="C35" s="38">
        <v>972</v>
      </c>
      <c r="D35" s="44">
        <v>964</v>
      </c>
      <c r="E35" s="44">
        <v>945</v>
      </c>
      <c r="F35" s="44">
        <v>940</v>
      </c>
      <c r="G35" s="44">
        <v>982</v>
      </c>
      <c r="H35" s="44">
        <v>920</v>
      </c>
      <c r="I35" s="44">
        <v>926</v>
      </c>
      <c r="J35" s="44">
        <v>905</v>
      </c>
      <c r="K35" s="44">
        <v>913</v>
      </c>
      <c r="L35" s="44">
        <v>975</v>
      </c>
      <c r="M35" s="44">
        <v>975</v>
      </c>
      <c r="N35" s="44">
        <v>1018</v>
      </c>
      <c r="O35" s="41">
        <f>MAX(C35:N35)</f>
        <v>1018</v>
      </c>
    </row>
    <row r="36" spans="1:15" ht="13.5">
      <c r="A36" s="79" t="s">
        <v>109</v>
      </c>
      <c r="B36" s="37" t="s">
        <v>105</v>
      </c>
      <c r="C36" s="38">
        <v>427</v>
      </c>
      <c r="D36" s="44">
        <v>422</v>
      </c>
      <c r="E36" s="44">
        <v>418</v>
      </c>
      <c r="F36" s="44">
        <v>415</v>
      </c>
      <c r="G36" s="44">
        <v>418</v>
      </c>
      <c r="H36" s="44">
        <v>418</v>
      </c>
      <c r="I36" s="44">
        <v>409</v>
      </c>
      <c r="J36" s="44">
        <v>405</v>
      </c>
      <c r="K36" s="44">
        <v>411</v>
      </c>
      <c r="L36" s="44">
        <v>415</v>
      </c>
      <c r="M36" s="44">
        <v>418</v>
      </c>
      <c r="N36" s="44">
        <v>454</v>
      </c>
      <c r="O36" s="41">
        <f>MIN(C36:N36)</f>
        <v>405</v>
      </c>
    </row>
    <row r="37" spans="1:15" ht="13.5">
      <c r="A37" s="79" t="s">
        <v>110</v>
      </c>
      <c r="B37" s="37" t="s">
        <v>103</v>
      </c>
      <c r="C37" s="143">
        <f>C22/C31</f>
        <v>0.45287876882638556</v>
      </c>
      <c r="D37" s="143">
        <f aca="true" t="shared" si="8" ref="D37:O37">D22/D31</f>
        <v>3.752495412667762</v>
      </c>
      <c r="E37" s="143">
        <f t="shared" si="8"/>
        <v>3.7820069516544033</v>
      </c>
      <c r="F37" s="143">
        <f t="shared" si="8"/>
        <v>3.7628787451334422</v>
      </c>
      <c r="G37" s="143">
        <f t="shared" si="8"/>
        <v>3.7427195282905674</v>
      </c>
      <c r="H37" s="143">
        <f t="shared" si="8"/>
        <v>3.764984973958082</v>
      </c>
      <c r="I37" s="143">
        <f t="shared" si="8"/>
        <v>3.758735251402481</v>
      </c>
      <c r="J37" s="143">
        <f t="shared" si="8"/>
        <v>3.743827330217212</v>
      </c>
      <c r="K37" s="143">
        <f t="shared" si="8"/>
        <v>3.7509730826160848</v>
      </c>
      <c r="L37" s="143">
        <f t="shared" si="8"/>
        <v>3.722343859527663</v>
      </c>
      <c r="M37" s="143">
        <f t="shared" si="8"/>
        <v>3.734191238378843</v>
      </c>
      <c r="N37" s="143">
        <f t="shared" si="8"/>
        <v>3.7302452103696084</v>
      </c>
      <c r="O37" s="143">
        <f t="shared" si="8"/>
        <v>2.276934406005612</v>
      </c>
    </row>
    <row r="38" spans="1:15" ht="13.5">
      <c r="A38" s="49"/>
      <c r="B38" s="49"/>
      <c r="C38" s="31"/>
      <c r="D38" s="31"/>
      <c r="E38" s="31"/>
      <c r="F38" s="31"/>
      <c r="G38" s="31"/>
      <c r="H38" s="31"/>
      <c r="I38" s="32"/>
      <c r="J38" s="32"/>
      <c r="K38" s="32"/>
      <c r="L38" s="32"/>
      <c r="M38" s="32"/>
      <c r="N38" s="31"/>
      <c r="O38" s="32"/>
    </row>
    <row r="39" spans="1:15" ht="13.5">
      <c r="A39" s="45" t="s">
        <v>70</v>
      </c>
      <c r="B39" s="54" t="s">
        <v>99</v>
      </c>
      <c r="C39" s="55" t="s">
        <v>0</v>
      </c>
      <c r="D39" s="55" t="s">
        <v>1</v>
      </c>
      <c r="E39" s="55" t="s">
        <v>2</v>
      </c>
      <c r="F39" s="55" t="s">
        <v>3</v>
      </c>
      <c r="G39" s="55" t="s">
        <v>4</v>
      </c>
      <c r="H39" s="55" t="s">
        <v>5</v>
      </c>
      <c r="I39" s="56" t="s">
        <v>6</v>
      </c>
      <c r="J39" s="56" t="s">
        <v>7</v>
      </c>
      <c r="K39" s="56" t="s">
        <v>8</v>
      </c>
      <c r="L39" s="56" t="s">
        <v>9</v>
      </c>
      <c r="M39" s="56" t="s">
        <v>10</v>
      </c>
      <c r="N39" s="55" t="s">
        <v>11</v>
      </c>
      <c r="O39" s="56" t="s">
        <v>12</v>
      </c>
    </row>
    <row r="40" spans="1:15" ht="13.5">
      <c r="A40" s="80" t="s">
        <v>13</v>
      </c>
      <c r="B40" s="81" t="s">
        <v>100</v>
      </c>
      <c r="C40" s="48">
        <v>117639</v>
      </c>
      <c r="D40" s="48">
        <v>110101</v>
      </c>
      <c r="E40" s="48">
        <v>113176</v>
      </c>
      <c r="F40" s="48">
        <v>116012</v>
      </c>
      <c r="G40" s="48">
        <v>115887</v>
      </c>
      <c r="H40" s="48">
        <v>112315</v>
      </c>
      <c r="I40" s="48">
        <v>114551</v>
      </c>
      <c r="J40" s="48">
        <v>113898</v>
      </c>
      <c r="K40" s="48">
        <v>115639</v>
      </c>
      <c r="L40" s="48">
        <v>123687</v>
      </c>
      <c r="M40" s="48">
        <v>121138</v>
      </c>
      <c r="N40" s="48">
        <v>133000</v>
      </c>
      <c r="O40" s="43">
        <f aca="true" t="shared" si="9" ref="O40:O52">SUM(C40:N40)</f>
        <v>1407043</v>
      </c>
    </row>
    <row r="41" spans="1:15" ht="13.5">
      <c r="A41" s="80" t="s">
        <v>106</v>
      </c>
      <c r="B41" s="81" t="s">
        <v>100</v>
      </c>
      <c r="C41" s="48">
        <f>C40-C42</f>
        <v>4221</v>
      </c>
      <c r="D41" s="48">
        <f aca="true" t="shared" si="10" ref="D41:N41">D40-D42</f>
        <v>3661</v>
      </c>
      <c r="E41" s="48">
        <f t="shared" si="10"/>
        <v>4072</v>
      </c>
      <c r="F41" s="48">
        <f t="shared" si="10"/>
        <v>4472</v>
      </c>
      <c r="G41" s="48">
        <f t="shared" si="10"/>
        <v>4863</v>
      </c>
      <c r="H41" s="48">
        <f t="shared" si="10"/>
        <v>4723</v>
      </c>
      <c r="I41" s="48">
        <f t="shared" si="10"/>
        <v>4943</v>
      </c>
      <c r="J41" s="48">
        <f t="shared" si="10"/>
        <v>4506</v>
      </c>
      <c r="K41" s="48">
        <f t="shared" si="10"/>
        <v>5131</v>
      </c>
      <c r="L41" s="48">
        <f t="shared" si="10"/>
        <v>4983</v>
      </c>
      <c r="M41" s="48">
        <f t="shared" si="10"/>
        <v>4354</v>
      </c>
      <c r="N41" s="48">
        <f t="shared" si="10"/>
        <v>5596</v>
      </c>
      <c r="O41" s="43">
        <f t="shared" si="9"/>
        <v>55525</v>
      </c>
    </row>
    <row r="42" spans="1:15" ht="13.5">
      <c r="A42" s="80" t="s">
        <v>14</v>
      </c>
      <c r="B42" s="81" t="s">
        <v>100</v>
      </c>
      <c r="C42" s="48">
        <v>113418</v>
      </c>
      <c r="D42" s="48">
        <v>106440</v>
      </c>
      <c r="E42" s="48">
        <v>109104</v>
      </c>
      <c r="F42" s="48">
        <v>111540</v>
      </c>
      <c r="G42" s="48">
        <v>111024</v>
      </c>
      <c r="H42" s="48">
        <v>107592</v>
      </c>
      <c r="I42" s="48">
        <v>109608</v>
      </c>
      <c r="J42" s="48">
        <v>109392</v>
      </c>
      <c r="K42" s="48">
        <v>110508</v>
      </c>
      <c r="L42" s="48">
        <v>118704</v>
      </c>
      <c r="M42" s="48">
        <v>116784</v>
      </c>
      <c r="N42" s="48">
        <v>127404</v>
      </c>
      <c r="O42" s="43">
        <f t="shared" si="9"/>
        <v>1351518</v>
      </c>
    </row>
    <row r="43" spans="1:15" ht="13.5">
      <c r="A43" s="80" t="s">
        <v>107</v>
      </c>
      <c r="B43" s="81" t="s">
        <v>100</v>
      </c>
      <c r="C43" s="48">
        <f>'[4]Ha''apai'!$G$43</f>
        <v>90739</v>
      </c>
      <c r="D43" s="48">
        <f>'[4]Ha''apai'!G44</f>
        <v>83164</v>
      </c>
      <c r="E43" s="48">
        <f>'[4]Ha''apai'!G45</f>
        <v>99513</v>
      </c>
      <c r="F43" s="48">
        <f>'[4]Ha''apai'!G46</f>
        <v>101107</v>
      </c>
      <c r="G43" s="48">
        <f>'[4]Ha''apai'!G47</f>
        <v>92669</v>
      </c>
      <c r="H43" s="48">
        <f>'[4]Ha''apai'!G48</f>
        <v>87506</v>
      </c>
      <c r="I43" s="48">
        <f>'[4]Ha''apai'!G49</f>
        <v>92909</v>
      </c>
      <c r="J43" s="48">
        <f>'[4]Ha''apai'!G50</f>
        <v>91267</v>
      </c>
      <c r="K43" s="48">
        <f>'[4]Ha''apai'!G51</f>
        <v>97359</v>
      </c>
      <c r="L43" s="48">
        <f>'[4]Ha''apai'!G52</f>
        <v>95922</v>
      </c>
      <c r="M43" s="48">
        <f>'[4]Ha''apai'!G53</f>
        <v>96639</v>
      </c>
      <c r="N43" s="48">
        <f>'[4]Ha''apai'!G54</f>
        <v>116717</v>
      </c>
      <c r="O43" s="43">
        <f t="shared" si="9"/>
        <v>1145511</v>
      </c>
    </row>
    <row r="44" spans="1:15" s="3" customFormat="1" ht="13.5">
      <c r="A44" s="80" t="s">
        <v>124</v>
      </c>
      <c r="B44" s="81" t="s">
        <v>100</v>
      </c>
      <c r="C44" s="103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3">
        <f t="shared" si="9"/>
        <v>0</v>
      </c>
    </row>
    <row r="45" spans="1:15" s="3" customFormat="1" ht="13.5">
      <c r="A45" s="80" t="s">
        <v>125</v>
      </c>
      <c r="B45" s="81" t="s">
        <v>100</v>
      </c>
      <c r="C45" s="136">
        <f>C42-C43</f>
        <v>22679</v>
      </c>
      <c r="D45" s="136">
        <f aca="true" t="shared" si="11" ref="D45:O45">D42-D43</f>
        <v>23276</v>
      </c>
      <c r="E45" s="136">
        <f t="shared" si="11"/>
        <v>9591</v>
      </c>
      <c r="F45" s="136">
        <f t="shared" si="11"/>
        <v>10433</v>
      </c>
      <c r="G45" s="136">
        <f t="shared" si="11"/>
        <v>18355</v>
      </c>
      <c r="H45" s="136">
        <f t="shared" si="11"/>
        <v>20086</v>
      </c>
      <c r="I45" s="136">
        <f t="shared" si="11"/>
        <v>16699</v>
      </c>
      <c r="J45" s="136">
        <f t="shared" si="11"/>
        <v>18125</v>
      </c>
      <c r="K45" s="136">
        <f t="shared" si="11"/>
        <v>13149</v>
      </c>
      <c r="L45" s="136">
        <f t="shared" si="11"/>
        <v>22782</v>
      </c>
      <c r="M45" s="136">
        <f t="shared" si="11"/>
        <v>20145</v>
      </c>
      <c r="N45" s="136">
        <f t="shared" si="11"/>
        <v>10687</v>
      </c>
      <c r="O45" s="136">
        <f t="shared" si="11"/>
        <v>206007</v>
      </c>
    </row>
    <row r="46" spans="1:15" s="3" customFormat="1" ht="13.5">
      <c r="A46" s="80" t="s">
        <v>126</v>
      </c>
      <c r="B46" s="81" t="s">
        <v>100</v>
      </c>
      <c r="C46" s="103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3">
        <f t="shared" si="9"/>
        <v>0</v>
      </c>
    </row>
    <row r="47" spans="1:19" s="3" customFormat="1" ht="13.5">
      <c r="A47" s="80" t="s">
        <v>97</v>
      </c>
      <c r="B47" s="81" t="s">
        <v>105</v>
      </c>
      <c r="C47" s="42">
        <v>372</v>
      </c>
      <c r="D47" s="42">
        <v>372</v>
      </c>
      <c r="E47" s="42">
        <v>372</v>
      </c>
      <c r="F47" s="42">
        <v>372</v>
      </c>
      <c r="G47" s="42">
        <v>372</v>
      </c>
      <c r="H47" s="42">
        <v>372</v>
      </c>
      <c r="I47" s="42">
        <v>372</v>
      </c>
      <c r="J47" s="42">
        <v>372</v>
      </c>
      <c r="K47" s="42">
        <v>372</v>
      </c>
      <c r="L47" s="42">
        <v>372</v>
      </c>
      <c r="M47" s="42">
        <v>372</v>
      </c>
      <c r="N47" s="42">
        <v>372</v>
      </c>
      <c r="O47" s="43">
        <f>AVERAGE(C47:N47)</f>
        <v>372</v>
      </c>
      <c r="P47" s="11"/>
      <c r="Q47" s="11"/>
      <c r="R47" s="11"/>
      <c r="S47" s="12"/>
    </row>
    <row r="48" spans="1:19" s="3" customFormat="1" ht="13.5">
      <c r="A48" s="80" t="s">
        <v>98</v>
      </c>
      <c r="B48" s="81" t="s">
        <v>105</v>
      </c>
      <c r="C48" s="42">
        <v>353.4</v>
      </c>
      <c r="D48" s="42">
        <v>353.4</v>
      </c>
      <c r="E48" s="42">
        <v>353.4</v>
      </c>
      <c r="F48" s="42">
        <v>353.4</v>
      </c>
      <c r="G48" s="42">
        <v>353.4</v>
      </c>
      <c r="H48" s="42">
        <v>353.4</v>
      </c>
      <c r="I48" s="42">
        <v>353.4</v>
      </c>
      <c r="J48" s="42">
        <v>353.4</v>
      </c>
      <c r="K48" s="42">
        <v>353.4</v>
      </c>
      <c r="L48" s="42">
        <v>353.4</v>
      </c>
      <c r="M48" s="42">
        <v>353.4</v>
      </c>
      <c r="N48" s="42">
        <v>353.4</v>
      </c>
      <c r="O48" s="43">
        <f>AVERAGE(C48:N48)</f>
        <v>353.40000000000003</v>
      </c>
      <c r="P48" s="11"/>
      <c r="Q48" s="11"/>
      <c r="R48" s="11"/>
      <c r="S48" s="12"/>
    </row>
    <row r="49" spans="1:15" ht="13.5">
      <c r="A49" s="80" t="s">
        <v>15</v>
      </c>
      <c r="B49" s="81" t="s">
        <v>101</v>
      </c>
      <c r="C49" s="48">
        <v>32014</v>
      </c>
      <c r="D49" s="48">
        <v>30378</v>
      </c>
      <c r="E49" s="48">
        <v>30632</v>
      </c>
      <c r="F49" s="48">
        <v>31213</v>
      </c>
      <c r="G49" s="48">
        <v>29695</v>
      </c>
      <c r="H49" s="48">
        <v>29461</v>
      </c>
      <c r="I49" s="48">
        <v>29926</v>
      </c>
      <c r="J49" s="48">
        <v>30936</v>
      </c>
      <c r="K49" s="48">
        <v>30748</v>
      </c>
      <c r="L49" s="48">
        <v>33367</v>
      </c>
      <c r="M49" s="48">
        <v>32628</v>
      </c>
      <c r="N49" s="48">
        <v>36713</v>
      </c>
      <c r="O49" s="43">
        <f t="shared" si="9"/>
        <v>377711</v>
      </c>
    </row>
    <row r="50" spans="1:16" s="3" customFormat="1" ht="13.5">
      <c r="A50" s="80" t="s">
        <v>84</v>
      </c>
      <c r="B50" s="81" t="s">
        <v>101</v>
      </c>
      <c r="C50" s="48">
        <v>178</v>
      </c>
      <c r="D50" s="42">
        <v>148</v>
      </c>
      <c r="E50" s="82">
        <v>173</v>
      </c>
      <c r="F50" s="82">
        <v>173</v>
      </c>
      <c r="G50" s="82">
        <v>163</v>
      </c>
      <c r="H50" s="82">
        <v>165</v>
      </c>
      <c r="I50" s="82">
        <v>148</v>
      </c>
      <c r="J50" s="82">
        <v>143</v>
      </c>
      <c r="K50" s="82">
        <v>176</v>
      </c>
      <c r="L50" s="82">
        <v>154</v>
      </c>
      <c r="M50" s="82">
        <v>172</v>
      </c>
      <c r="N50" s="82">
        <v>178</v>
      </c>
      <c r="O50" s="43">
        <f t="shared" si="9"/>
        <v>1971</v>
      </c>
      <c r="P50" s="11"/>
    </row>
    <row r="51" spans="1:15" ht="13.5">
      <c r="A51" s="80" t="s">
        <v>83</v>
      </c>
      <c r="B51" s="81" t="s">
        <v>102</v>
      </c>
      <c r="C51" s="116">
        <f aca="true" t="shared" si="12" ref="C51:H51">AVERAGE(D51:I51)</f>
        <v>984.087587877229</v>
      </c>
      <c r="D51" s="116">
        <f t="shared" si="12"/>
        <v>984.02745627572</v>
      </c>
      <c r="E51" s="116">
        <f t="shared" si="12"/>
        <v>984.0235339506172</v>
      </c>
      <c r="F51" s="116">
        <f t="shared" si="12"/>
        <v>984.2106481481479</v>
      </c>
      <c r="G51" s="116">
        <f t="shared" si="12"/>
        <v>984.5138888888888</v>
      </c>
      <c r="H51" s="116">
        <f t="shared" si="12"/>
        <v>984.9166666666666</v>
      </c>
      <c r="I51" s="116">
        <f>AVERAGE('2006'!D51:I51)</f>
        <v>982.8333333333334</v>
      </c>
      <c r="J51" s="116">
        <f>AVERAGE('2006'!E51:J51)</f>
        <v>983.6666666666666</v>
      </c>
      <c r="K51" s="116">
        <f>AVERAGE('2006'!F51:K51)</f>
        <v>984</v>
      </c>
      <c r="L51" s="116">
        <f>AVERAGE('2006'!G51:L51)</f>
        <v>985.3333333333334</v>
      </c>
      <c r="M51" s="116">
        <f>AVERAGE('2006'!H51:M51)</f>
        <v>986.3333333333334</v>
      </c>
      <c r="N51" s="116">
        <f>AVERAGE('2006'!I51:N51)</f>
        <v>987.3333333333334</v>
      </c>
      <c r="O51" s="43">
        <f>MAX(C51:N51)</f>
        <v>987.3333333333334</v>
      </c>
    </row>
    <row r="52" spans="1:15" ht="13.5">
      <c r="A52" s="80" t="s">
        <v>16</v>
      </c>
      <c r="B52" s="81" t="s">
        <v>104</v>
      </c>
      <c r="C52" s="48">
        <v>1103</v>
      </c>
      <c r="D52" s="48">
        <v>1053</v>
      </c>
      <c r="E52" s="48">
        <v>1107</v>
      </c>
      <c r="F52" s="48">
        <v>1116</v>
      </c>
      <c r="G52" s="48">
        <v>1040</v>
      </c>
      <c r="H52" s="48">
        <v>979</v>
      </c>
      <c r="I52" s="48">
        <v>1253</v>
      </c>
      <c r="J52" s="48">
        <v>990</v>
      </c>
      <c r="K52" s="48">
        <v>1021</v>
      </c>
      <c r="L52" s="48">
        <v>1138</v>
      </c>
      <c r="M52" s="48">
        <v>1288</v>
      </c>
      <c r="N52" s="48">
        <v>1353</v>
      </c>
      <c r="O52" s="43">
        <f t="shared" si="9"/>
        <v>13441</v>
      </c>
    </row>
    <row r="53" spans="1:15" ht="13.5">
      <c r="A53" s="80" t="s">
        <v>108</v>
      </c>
      <c r="B53" s="81" t="s">
        <v>105</v>
      </c>
      <c r="C53" s="48">
        <v>286</v>
      </c>
      <c r="D53" s="48">
        <v>260</v>
      </c>
      <c r="E53" s="48">
        <v>275</v>
      </c>
      <c r="F53" s="48">
        <v>275</v>
      </c>
      <c r="G53" s="48">
        <v>265</v>
      </c>
      <c r="H53" s="48">
        <v>275</v>
      </c>
      <c r="I53" s="48">
        <v>270</v>
      </c>
      <c r="J53" s="48">
        <v>269</v>
      </c>
      <c r="K53" s="48">
        <v>271</v>
      </c>
      <c r="L53" s="48">
        <v>272</v>
      </c>
      <c r="M53" s="48">
        <v>273</v>
      </c>
      <c r="N53" s="48">
        <v>305</v>
      </c>
      <c r="O53" s="43">
        <f>MAX(C53:N53)</f>
        <v>305</v>
      </c>
    </row>
    <row r="54" spans="1:15" ht="13.5">
      <c r="A54" s="80" t="s">
        <v>109</v>
      </c>
      <c r="B54" s="81" t="s">
        <v>105</v>
      </c>
      <c r="C54" s="48">
        <v>97</v>
      </c>
      <c r="D54" s="48">
        <v>92</v>
      </c>
      <c r="E54" s="48">
        <v>90</v>
      </c>
      <c r="F54" s="48">
        <v>100</v>
      </c>
      <c r="G54" s="48">
        <v>98</v>
      </c>
      <c r="H54" s="48">
        <v>100</v>
      </c>
      <c r="I54" s="48">
        <v>108</v>
      </c>
      <c r="J54" s="48">
        <v>105</v>
      </c>
      <c r="K54" s="48">
        <v>100</v>
      </c>
      <c r="L54" s="48">
        <v>100</v>
      </c>
      <c r="M54" s="48">
        <v>100</v>
      </c>
      <c r="N54" s="48">
        <v>110</v>
      </c>
      <c r="O54" s="43">
        <f>MIN(C54:N54)</f>
        <v>90</v>
      </c>
    </row>
    <row r="55" spans="1:16" s="3" customFormat="1" ht="13.5">
      <c r="A55" s="80" t="s">
        <v>110</v>
      </c>
      <c r="B55" s="81" t="s">
        <v>103</v>
      </c>
      <c r="C55" s="142">
        <f>C40/C49</f>
        <v>3.6746111076404073</v>
      </c>
      <c r="D55" s="142">
        <f aca="true" t="shared" si="13" ref="D55:O55">D40/D49</f>
        <v>3.6243663177299363</v>
      </c>
      <c r="E55" s="142">
        <f t="shared" si="13"/>
        <v>3.6946983546617918</v>
      </c>
      <c r="F55" s="142">
        <f t="shared" si="13"/>
        <v>3.716784673052895</v>
      </c>
      <c r="G55" s="142">
        <f t="shared" si="13"/>
        <v>3.902576191277993</v>
      </c>
      <c r="H55" s="142">
        <f t="shared" si="13"/>
        <v>3.812328162655714</v>
      </c>
      <c r="I55" s="142">
        <f t="shared" si="13"/>
        <v>3.827808594533182</v>
      </c>
      <c r="J55" s="142">
        <f t="shared" si="13"/>
        <v>3.6817300232738557</v>
      </c>
      <c r="K55" s="142">
        <f t="shared" si="13"/>
        <v>3.760862495121634</v>
      </c>
      <c r="L55" s="142">
        <f t="shared" si="13"/>
        <v>3.706866065274073</v>
      </c>
      <c r="M55" s="142">
        <f t="shared" si="13"/>
        <v>3.712700747823955</v>
      </c>
      <c r="N55" s="142">
        <f t="shared" si="13"/>
        <v>3.6226949581891974</v>
      </c>
      <c r="O55" s="142">
        <f t="shared" si="13"/>
        <v>3.725184069301662</v>
      </c>
      <c r="P55" s="11"/>
    </row>
    <row r="56" spans="1:15" ht="13.5">
      <c r="A56" s="68"/>
      <c r="B56" s="68"/>
      <c r="C56" s="31"/>
      <c r="D56" s="57"/>
      <c r="E56" s="57"/>
      <c r="F56" s="31"/>
      <c r="G56" s="31"/>
      <c r="H56" s="31"/>
      <c r="I56" s="31"/>
      <c r="J56" s="31"/>
      <c r="K56" s="31"/>
      <c r="L56" s="31"/>
      <c r="M56" s="31"/>
      <c r="N56" s="31"/>
      <c r="O56" s="32"/>
    </row>
    <row r="57" spans="1:15" ht="13.5">
      <c r="A57" s="33" t="s">
        <v>69</v>
      </c>
      <c r="B57" s="62" t="s">
        <v>99</v>
      </c>
      <c r="C57" s="35" t="s">
        <v>0</v>
      </c>
      <c r="D57" s="35" t="s">
        <v>1</v>
      </c>
      <c r="E57" s="35" t="s">
        <v>2</v>
      </c>
      <c r="F57" s="35" t="s">
        <v>3</v>
      </c>
      <c r="G57" s="35" t="s">
        <v>4</v>
      </c>
      <c r="H57" s="35" t="s">
        <v>5</v>
      </c>
      <c r="I57" s="36" t="s">
        <v>6</v>
      </c>
      <c r="J57" s="36" t="s">
        <v>7</v>
      </c>
      <c r="K57" s="36" t="s">
        <v>8</v>
      </c>
      <c r="L57" s="36" t="s">
        <v>9</v>
      </c>
      <c r="M57" s="36" t="s">
        <v>10</v>
      </c>
      <c r="N57" s="35" t="s">
        <v>11</v>
      </c>
      <c r="O57" s="36" t="s">
        <v>12</v>
      </c>
    </row>
    <row r="58" spans="1:15" ht="13.5">
      <c r="A58" s="79" t="s">
        <v>13</v>
      </c>
      <c r="B58" s="37" t="s">
        <v>100</v>
      </c>
      <c r="C58" s="38">
        <v>93586</v>
      </c>
      <c r="D58" s="38">
        <v>87039</v>
      </c>
      <c r="E58" s="38">
        <v>99396</v>
      </c>
      <c r="F58" s="38">
        <v>71160</v>
      </c>
      <c r="G58" s="38">
        <v>91865</v>
      </c>
      <c r="H58" s="38">
        <v>89817</v>
      </c>
      <c r="I58" s="38">
        <v>95389</v>
      </c>
      <c r="J58" s="38">
        <v>89707</v>
      </c>
      <c r="K58" s="38">
        <v>89461</v>
      </c>
      <c r="L58" s="38">
        <v>96111</v>
      </c>
      <c r="M58" s="38">
        <v>94549</v>
      </c>
      <c r="N58" s="38">
        <v>103308</v>
      </c>
      <c r="O58" s="41">
        <f aca="true" t="shared" si="14" ref="O58:O70">SUM(C58:N58)</f>
        <v>1101388</v>
      </c>
    </row>
    <row r="59" spans="1:15" ht="13.5">
      <c r="A59" s="79" t="s">
        <v>106</v>
      </c>
      <c r="B59" s="37" t="s">
        <v>100</v>
      </c>
      <c r="C59" s="38">
        <f>C58-C60</f>
        <v>3118</v>
      </c>
      <c r="D59" s="38">
        <f aca="true" t="shared" si="15" ref="D59:N59">D58-D60</f>
        <v>2019</v>
      </c>
      <c r="E59" s="98">
        <f t="shared" si="15"/>
        <v>2531</v>
      </c>
      <c r="F59" s="131">
        <v>2556</v>
      </c>
      <c r="G59" s="38">
        <f t="shared" si="15"/>
        <v>11213</v>
      </c>
      <c r="H59" s="38">
        <f t="shared" si="15"/>
        <v>5637</v>
      </c>
      <c r="I59" s="38">
        <f t="shared" si="15"/>
        <v>9793</v>
      </c>
      <c r="J59" s="38">
        <f t="shared" si="15"/>
        <v>5299</v>
      </c>
      <c r="K59" s="38">
        <f t="shared" si="15"/>
        <v>4513</v>
      </c>
      <c r="L59" s="38">
        <f t="shared" si="15"/>
        <v>7263</v>
      </c>
      <c r="M59" s="38">
        <f t="shared" si="15"/>
        <v>11245</v>
      </c>
      <c r="N59" s="38">
        <f t="shared" si="15"/>
        <v>7716</v>
      </c>
      <c r="O59" s="41">
        <f t="shared" si="14"/>
        <v>72903</v>
      </c>
    </row>
    <row r="60" spans="1:15" ht="13.5">
      <c r="A60" s="79" t="s">
        <v>14</v>
      </c>
      <c r="B60" s="37" t="s">
        <v>100</v>
      </c>
      <c r="C60" s="38">
        <v>90468</v>
      </c>
      <c r="D60" s="38">
        <v>85020</v>
      </c>
      <c r="E60" s="38">
        <v>96865</v>
      </c>
      <c r="F60" s="116">
        <f>F58-F59</f>
        <v>68604</v>
      </c>
      <c r="G60" s="38">
        <v>80652</v>
      </c>
      <c r="H60" s="38">
        <v>84180</v>
      </c>
      <c r="I60" s="38">
        <v>85596</v>
      </c>
      <c r="J60" s="38">
        <v>84408</v>
      </c>
      <c r="K60" s="38">
        <v>84948</v>
      </c>
      <c r="L60" s="38">
        <v>88848</v>
      </c>
      <c r="M60" s="38">
        <v>83304</v>
      </c>
      <c r="N60" s="38">
        <v>95592</v>
      </c>
      <c r="O60" s="41">
        <f t="shared" si="14"/>
        <v>1028485</v>
      </c>
    </row>
    <row r="61" spans="1:15" ht="13.5">
      <c r="A61" s="79" t="s">
        <v>107</v>
      </c>
      <c r="B61" s="37" t="s">
        <v>100</v>
      </c>
      <c r="C61" s="38">
        <f>'[4]Eua'!$D$43</f>
        <v>71608</v>
      </c>
      <c r="D61" s="38">
        <f>'[4]Eua'!D44</f>
        <v>67727</v>
      </c>
      <c r="E61" s="38">
        <f>'[4]Eua'!D45</f>
        <v>71354</v>
      </c>
      <c r="F61" s="38">
        <f>'[4]Eua'!D46</f>
        <v>75559</v>
      </c>
      <c r="G61" s="38">
        <f>'[4]Eua'!D47</f>
        <v>66592</v>
      </c>
      <c r="H61" s="38">
        <f>'[4]Eua'!D48</f>
        <v>70619</v>
      </c>
      <c r="I61" s="38">
        <f>'[4]Eua'!D49</f>
        <v>73092</v>
      </c>
      <c r="J61" s="38">
        <f>'[4]Eua'!D50</f>
        <v>70020</v>
      </c>
      <c r="K61" s="38">
        <f>'[4]Eua'!D51</f>
        <v>77492</v>
      </c>
      <c r="L61" s="38">
        <f>'[4]Eua'!D52</f>
        <v>71638</v>
      </c>
      <c r="M61" s="38">
        <f>'[4]Eua'!D53</f>
        <v>85902</v>
      </c>
      <c r="N61" s="38">
        <f>'[4]Eua'!D54</f>
        <v>73354</v>
      </c>
      <c r="O61" s="41">
        <f t="shared" si="14"/>
        <v>874957</v>
      </c>
    </row>
    <row r="62" spans="1:15" s="90" customFormat="1" ht="13.5">
      <c r="A62" s="79" t="s">
        <v>124</v>
      </c>
      <c r="B62" s="37" t="s">
        <v>100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41">
        <f t="shared" si="14"/>
        <v>0</v>
      </c>
    </row>
    <row r="63" spans="1:19" s="90" customFormat="1" ht="13.5">
      <c r="A63" s="79" t="s">
        <v>125</v>
      </c>
      <c r="B63" s="37" t="s">
        <v>100</v>
      </c>
      <c r="C63" s="129">
        <f>C60-C61</f>
        <v>18860</v>
      </c>
      <c r="D63" s="129">
        <f aca="true" t="shared" si="16" ref="D63:O63">D60-D61</f>
        <v>17293</v>
      </c>
      <c r="E63" s="129">
        <f t="shared" si="16"/>
        <v>25511</v>
      </c>
      <c r="F63" s="129">
        <f t="shared" si="16"/>
        <v>-6955</v>
      </c>
      <c r="G63" s="129">
        <f t="shared" si="16"/>
        <v>14060</v>
      </c>
      <c r="H63" s="129">
        <f t="shared" si="16"/>
        <v>13561</v>
      </c>
      <c r="I63" s="129">
        <f t="shared" si="16"/>
        <v>12504</v>
      </c>
      <c r="J63" s="129">
        <f t="shared" si="16"/>
        <v>14388</v>
      </c>
      <c r="K63" s="129">
        <f t="shared" si="16"/>
        <v>7456</v>
      </c>
      <c r="L63" s="129">
        <f t="shared" si="16"/>
        <v>17210</v>
      </c>
      <c r="M63" s="129">
        <f t="shared" si="16"/>
        <v>-2598</v>
      </c>
      <c r="N63" s="129">
        <f t="shared" si="16"/>
        <v>22238</v>
      </c>
      <c r="O63" s="129">
        <f t="shared" si="16"/>
        <v>153528</v>
      </c>
      <c r="P63" s="90">
        <v>54</v>
      </c>
      <c r="Q63" s="90">
        <v>7</v>
      </c>
      <c r="R63" s="134">
        <f>P63/12</f>
        <v>4.5</v>
      </c>
      <c r="S63" s="135">
        <f>Q63/12</f>
        <v>0.5833333333333334</v>
      </c>
    </row>
    <row r="64" spans="1:15" s="90" customFormat="1" ht="13.5">
      <c r="A64" s="79" t="s">
        <v>126</v>
      </c>
      <c r="B64" s="37" t="s">
        <v>100</v>
      </c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41">
        <f t="shared" si="14"/>
        <v>0</v>
      </c>
    </row>
    <row r="65" spans="1:15" s="3" customFormat="1" ht="13.5">
      <c r="A65" s="79" t="s">
        <v>97</v>
      </c>
      <c r="B65" s="37" t="s">
        <v>105</v>
      </c>
      <c r="C65" s="42">
        <v>187</v>
      </c>
      <c r="D65" s="42">
        <v>187</v>
      </c>
      <c r="E65" s="42">
        <v>187</v>
      </c>
      <c r="F65" s="42">
        <v>187</v>
      </c>
      <c r="G65" s="42">
        <v>187</v>
      </c>
      <c r="H65" s="42">
        <v>187</v>
      </c>
      <c r="I65" s="42">
        <v>187</v>
      </c>
      <c r="J65" s="42">
        <v>187</v>
      </c>
      <c r="K65" s="42">
        <v>187</v>
      </c>
      <c r="L65" s="42">
        <v>187</v>
      </c>
      <c r="M65" s="42">
        <v>187</v>
      </c>
      <c r="N65" s="42">
        <v>187</v>
      </c>
      <c r="O65" s="41">
        <f>AVERAGE(C65:N65)</f>
        <v>187</v>
      </c>
    </row>
    <row r="66" spans="1:15" s="3" customFormat="1" ht="13.5">
      <c r="A66" s="79" t="s">
        <v>98</v>
      </c>
      <c r="B66" s="37" t="s">
        <v>105</v>
      </c>
      <c r="C66" s="42">
        <v>159</v>
      </c>
      <c r="D66" s="42">
        <v>159</v>
      </c>
      <c r="E66" s="42">
        <v>159</v>
      </c>
      <c r="F66" s="42">
        <v>159</v>
      </c>
      <c r="G66" s="42">
        <v>159</v>
      </c>
      <c r="H66" s="42">
        <v>159</v>
      </c>
      <c r="I66" s="42">
        <v>159</v>
      </c>
      <c r="J66" s="42">
        <v>159</v>
      </c>
      <c r="K66" s="42">
        <v>159</v>
      </c>
      <c r="L66" s="42">
        <v>159</v>
      </c>
      <c r="M66" s="42">
        <v>159</v>
      </c>
      <c r="N66" s="42">
        <v>159</v>
      </c>
      <c r="O66" s="41">
        <f>AVERAGE(C66:N66)</f>
        <v>159</v>
      </c>
    </row>
    <row r="67" spans="1:15" ht="13.5">
      <c r="A67" s="79" t="s">
        <v>15</v>
      </c>
      <c r="B67" s="37" t="s">
        <v>101</v>
      </c>
      <c r="C67" s="38">
        <v>25072</v>
      </c>
      <c r="D67" s="38">
        <v>24533</v>
      </c>
      <c r="E67" s="38">
        <v>28885</v>
      </c>
      <c r="F67" s="38">
        <v>19725</v>
      </c>
      <c r="G67" s="38">
        <v>25515</v>
      </c>
      <c r="H67" s="38">
        <v>24992</v>
      </c>
      <c r="I67" s="38">
        <v>24279</v>
      </c>
      <c r="J67" s="38">
        <v>23805</v>
      </c>
      <c r="K67" s="38">
        <v>24799</v>
      </c>
      <c r="L67" s="44">
        <v>25511</v>
      </c>
      <c r="M67" s="38">
        <v>24300</v>
      </c>
      <c r="N67" s="38">
        <v>25690</v>
      </c>
      <c r="O67" s="41">
        <f t="shared" si="14"/>
        <v>297106</v>
      </c>
    </row>
    <row r="68" spans="1:15" ht="13.5">
      <c r="A68" s="79" t="s">
        <v>84</v>
      </c>
      <c r="B68" s="37" t="s">
        <v>101</v>
      </c>
      <c r="C68" s="40">
        <v>123</v>
      </c>
      <c r="D68" s="44">
        <v>118</v>
      </c>
      <c r="E68" s="44">
        <v>155</v>
      </c>
      <c r="F68" s="44">
        <v>160</v>
      </c>
      <c r="G68" s="44">
        <v>155</v>
      </c>
      <c r="H68" s="44">
        <v>155</v>
      </c>
      <c r="I68" s="44">
        <v>165</v>
      </c>
      <c r="J68" s="44">
        <v>170</v>
      </c>
      <c r="K68" s="44">
        <v>176</v>
      </c>
      <c r="L68" s="44">
        <v>160</v>
      </c>
      <c r="M68" s="44">
        <v>145</v>
      </c>
      <c r="N68" s="44">
        <v>170</v>
      </c>
      <c r="O68" s="41">
        <f t="shared" si="14"/>
        <v>1852</v>
      </c>
    </row>
    <row r="69" spans="1:15" ht="13.5">
      <c r="A69" s="79" t="s">
        <v>83</v>
      </c>
      <c r="B69" s="37" t="s">
        <v>102</v>
      </c>
      <c r="C69" s="116">
        <f aca="true" t="shared" si="17" ref="C69:H69">AVERAGE(D69:I69)</f>
        <v>1044.6585005144032</v>
      </c>
      <c r="D69" s="116">
        <f t="shared" si="17"/>
        <v>1044.3977623456788</v>
      </c>
      <c r="E69" s="116">
        <f t="shared" si="17"/>
        <v>1044.6504629629628</v>
      </c>
      <c r="F69" s="116">
        <f t="shared" si="17"/>
        <v>1045.3194444444443</v>
      </c>
      <c r="G69" s="116">
        <f t="shared" si="17"/>
        <v>1046.4166666666667</v>
      </c>
      <c r="H69" s="116">
        <f t="shared" si="17"/>
        <v>1047.8333333333333</v>
      </c>
      <c r="I69" s="116">
        <f>AVERAGE('2006'!D69:I69)</f>
        <v>1039.3333333333333</v>
      </c>
      <c r="J69" s="116">
        <f>AVERAGE('2006'!E69:J69)</f>
        <v>1042.8333333333333</v>
      </c>
      <c r="K69" s="116">
        <f>AVERAGE('2006'!F69:K69)</f>
        <v>1046.1666666666667</v>
      </c>
      <c r="L69" s="116">
        <f>AVERAGE('2006'!G69:L69)</f>
        <v>1049.3333333333333</v>
      </c>
      <c r="M69" s="116">
        <f>AVERAGE('2006'!H69:M69)</f>
        <v>1053</v>
      </c>
      <c r="N69" s="116">
        <f>AVERAGE('2006'!I69:N69)</f>
        <v>1056.3333333333333</v>
      </c>
      <c r="O69" s="41">
        <f>MAX(C69:N69)</f>
        <v>1056.3333333333333</v>
      </c>
    </row>
    <row r="70" spans="1:15" ht="13.5">
      <c r="A70" s="79" t="s">
        <v>16</v>
      </c>
      <c r="B70" s="37" t="s">
        <v>104</v>
      </c>
      <c r="C70" s="38">
        <v>885</v>
      </c>
      <c r="D70" s="38">
        <v>842</v>
      </c>
      <c r="E70" s="38">
        <v>989</v>
      </c>
      <c r="F70" s="38">
        <v>731</v>
      </c>
      <c r="G70" s="38">
        <v>985</v>
      </c>
      <c r="H70" s="38">
        <v>951</v>
      </c>
      <c r="I70" s="38">
        <v>949</v>
      </c>
      <c r="J70" s="38">
        <v>951</v>
      </c>
      <c r="K70" s="38">
        <v>928</v>
      </c>
      <c r="L70" s="38">
        <v>970</v>
      </c>
      <c r="M70" s="38">
        <v>937</v>
      </c>
      <c r="N70" s="38">
        <v>992</v>
      </c>
      <c r="O70" s="41">
        <f t="shared" si="14"/>
        <v>11110</v>
      </c>
    </row>
    <row r="71" spans="1:15" ht="13.5">
      <c r="A71" s="79" t="s">
        <v>108</v>
      </c>
      <c r="B71" s="37" t="s">
        <v>105</v>
      </c>
      <c r="C71" s="38">
        <v>275</v>
      </c>
      <c r="D71" s="38">
        <v>270</v>
      </c>
      <c r="E71" s="38">
        <v>275</v>
      </c>
      <c r="F71" s="38">
        <v>279</v>
      </c>
      <c r="G71" s="38">
        <v>270</v>
      </c>
      <c r="H71" s="38">
        <v>270</v>
      </c>
      <c r="I71" s="38">
        <v>270</v>
      </c>
      <c r="J71" s="38">
        <v>270</v>
      </c>
      <c r="K71" s="38">
        <v>270</v>
      </c>
      <c r="L71" s="38">
        <v>270</v>
      </c>
      <c r="M71" s="38">
        <v>275</v>
      </c>
      <c r="N71" s="38">
        <v>285</v>
      </c>
      <c r="O71" s="41">
        <f>MAX(C71:N71)</f>
        <v>285</v>
      </c>
    </row>
    <row r="72" spans="1:15" ht="13.5">
      <c r="A72" s="79" t="s">
        <v>109</v>
      </c>
      <c r="B72" s="37" t="s">
        <v>105</v>
      </c>
      <c r="C72" s="38">
        <v>84</v>
      </c>
      <c r="D72" s="38">
        <v>91</v>
      </c>
      <c r="E72" s="38">
        <v>91</v>
      </c>
      <c r="F72" s="38">
        <v>94</v>
      </c>
      <c r="G72" s="38">
        <v>86</v>
      </c>
      <c r="H72" s="38">
        <v>86</v>
      </c>
      <c r="I72" s="38">
        <v>86</v>
      </c>
      <c r="J72" s="38">
        <v>80</v>
      </c>
      <c r="K72" s="38">
        <v>86</v>
      </c>
      <c r="L72" s="38">
        <v>85</v>
      </c>
      <c r="M72" s="38">
        <v>90</v>
      </c>
      <c r="N72" s="38">
        <v>85</v>
      </c>
      <c r="O72" s="41">
        <f>MIN(C72:N72)</f>
        <v>80</v>
      </c>
    </row>
    <row r="73" spans="1:15" ht="13.5">
      <c r="A73" s="79" t="s">
        <v>110</v>
      </c>
      <c r="B73" s="37" t="s">
        <v>103</v>
      </c>
      <c r="C73" s="143">
        <f>C58/C67</f>
        <v>3.7326898532227184</v>
      </c>
      <c r="D73" s="143">
        <f aca="true" t="shared" si="18" ref="D73:O73">D58/D67</f>
        <v>3.5478335303468795</v>
      </c>
      <c r="E73" s="143">
        <f t="shared" si="18"/>
        <v>3.4410939934221916</v>
      </c>
      <c r="F73" s="143">
        <f t="shared" si="18"/>
        <v>3.6076045627376425</v>
      </c>
      <c r="G73" s="143">
        <f t="shared" si="18"/>
        <v>3.6004311189496376</v>
      </c>
      <c r="H73" s="143">
        <f t="shared" si="18"/>
        <v>3.5938300256081948</v>
      </c>
      <c r="I73" s="143">
        <f t="shared" si="18"/>
        <v>3.9288685695456977</v>
      </c>
      <c r="J73" s="143">
        <f t="shared" si="18"/>
        <v>3.768409997899601</v>
      </c>
      <c r="K73" s="143">
        <f t="shared" si="18"/>
        <v>3.60744384854228</v>
      </c>
      <c r="L73" s="143">
        <f t="shared" si="18"/>
        <v>3.7674336560699304</v>
      </c>
      <c r="M73" s="143">
        <f t="shared" si="18"/>
        <v>3.8909053497942385</v>
      </c>
      <c r="N73" s="143">
        <f t="shared" si="18"/>
        <v>4.021331257298559</v>
      </c>
      <c r="O73" s="143">
        <f t="shared" si="18"/>
        <v>3.707054048050191</v>
      </c>
    </row>
    <row r="74" spans="1:15" ht="13.5">
      <c r="A74" s="49"/>
      <c r="B74" s="49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2"/>
    </row>
    <row r="75" spans="1:15" ht="13.5">
      <c r="A75" s="52" t="s">
        <v>72</v>
      </c>
      <c r="B75" s="54" t="s">
        <v>99</v>
      </c>
      <c r="C75" s="55" t="s">
        <v>0</v>
      </c>
      <c r="D75" s="55" t="s">
        <v>1</v>
      </c>
      <c r="E75" s="55" t="s">
        <v>2</v>
      </c>
      <c r="F75" s="55" t="s">
        <v>3</v>
      </c>
      <c r="G75" s="55" t="s">
        <v>4</v>
      </c>
      <c r="H75" s="55" t="s">
        <v>5</v>
      </c>
      <c r="I75" s="56" t="s">
        <v>6</v>
      </c>
      <c r="J75" s="56" t="s">
        <v>7</v>
      </c>
      <c r="K75" s="56" t="s">
        <v>8</v>
      </c>
      <c r="L75" s="56" t="s">
        <v>9</v>
      </c>
      <c r="M75" s="56" t="s">
        <v>10</v>
      </c>
      <c r="N75" s="55" t="s">
        <v>11</v>
      </c>
      <c r="O75" s="56" t="s">
        <v>12</v>
      </c>
    </row>
    <row r="76" spans="1:15" ht="13.5">
      <c r="A76" s="80" t="s">
        <v>13</v>
      </c>
      <c r="B76" s="81" t="s">
        <v>100</v>
      </c>
      <c r="C76" s="48">
        <f>SUM(C4,C22,C40,C58)</f>
        <v>4619197</v>
      </c>
      <c r="D76" s="48">
        <f aca="true" t="shared" si="19" ref="D76:N76">SUM(D4,D22,D40,D58)</f>
        <v>4112773</v>
      </c>
      <c r="E76" s="48">
        <f t="shared" si="19"/>
        <v>4477285</v>
      </c>
      <c r="F76" s="48">
        <f t="shared" si="19"/>
        <v>4162887</v>
      </c>
      <c r="G76" s="48">
        <f t="shared" si="19"/>
        <v>4186051</v>
      </c>
      <c r="H76" s="48">
        <f t="shared" si="19"/>
        <v>4014706</v>
      </c>
      <c r="I76" s="48">
        <f t="shared" si="19"/>
        <v>4058836</v>
      </c>
      <c r="J76" s="48">
        <f t="shared" si="19"/>
        <v>4055171</v>
      </c>
      <c r="K76" s="48">
        <f t="shared" si="19"/>
        <v>4136905</v>
      </c>
      <c r="L76" s="48">
        <f t="shared" si="19"/>
        <v>4372424</v>
      </c>
      <c r="M76" s="48">
        <f t="shared" si="19"/>
        <v>4470844</v>
      </c>
      <c r="N76" s="48">
        <f t="shared" si="19"/>
        <v>4893842</v>
      </c>
      <c r="O76" s="71">
        <f>SUM(C76:N76)</f>
        <v>51560921</v>
      </c>
    </row>
    <row r="77" spans="1:15" ht="13.5">
      <c r="A77" s="80" t="s">
        <v>106</v>
      </c>
      <c r="B77" s="81" t="s">
        <v>100</v>
      </c>
      <c r="C77" s="48">
        <f>C76-C78</f>
        <v>77557</v>
      </c>
      <c r="D77" s="48">
        <f aca="true" t="shared" si="20" ref="D77:N77">D76-D78</f>
        <v>72191</v>
      </c>
      <c r="E77" s="48">
        <f t="shared" si="20"/>
        <v>79900</v>
      </c>
      <c r="F77" s="48">
        <f t="shared" si="20"/>
        <v>75449</v>
      </c>
      <c r="G77" s="48">
        <f t="shared" si="20"/>
        <v>86647</v>
      </c>
      <c r="H77" s="48">
        <f t="shared" si="20"/>
        <v>75218</v>
      </c>
      <c r="I77" s="48">
        <f t="shared" si="20"/>
        <v>75283</v>
      </c>
      <c r="J77" s="48">
        <f t="shared" si="20"/>
        <v>78925</v>
      </c>
      <c r="K77" s="48">
        <f t="shared" si="20"/>
        <v>79822</v>
      </c>
      <c r="L77" s="48">
        <f t="shared" si="20"/>
        <v>84492</v>
      </c>
      <c r="M77" s="48">
        <f t="shared" si="20"/>
        <v>83409</v>
      </c>
      <c r="N77" s="48">
        <f t="shared" si="20"/>
        <v>88151</v>
      </c>
      <c r="O77" s="71">
        <f aca="true" t="shared" si="21" ref="O77:O88">SUM(C77:N77)</f>
        <v>957044</v>
      </c>
    </row>
    <row r="78" spans="1:15" ht="13.5">
      <c r="A78" s="80" t="s">
        <v>14</v>
      </c>
      <c r="B78" s="81" t="s">
        <v>100</v>
      </c>
      <c r="C78" s="48">
        <f>SUM(C6,C24,C42,C60)</f>
        <v>4541640</v>
      </c>
      <c r="D78" s="48">
        <f aca="true" t="shared" si="22" ref="D78:N78">SUM(D6,D24,D42,D60)</f>
        <v>4040582</v>
      </c>
      <c r="E78" s="48">
        <f t="shared" si="22"/>
        <v>4397385</v>
      </c>
      <c r="F78" s="48">
        <f t="shared" si="22"/>
        <v>4087438</v>
      </c>
      <c r="G78" s="48">
        <f t="shared" si="22"/>
        <v>4099404</v>
      </c>
      <c r="H78" s="48">
        <f t="shared" si="22"/>
        <v>3939488</v>
      </c>
      <c r="I78" s="48">
        <f t="shared" si="22"/>
        <v>3983553</v>
      </c>
      <c r="J78" s="48">
        <f t="shared" si="22"/>
        <v>3976246</v>
      </c>
      <c r="K78" s="48">
        <f t="shared" si="22"/>
        <v>4057083</v>
      </c>
      <c r="L78" s="48">
        <f t="shared" si="22"/>
        <v>4287932</v>
      </c>
      <c r="M78" s="48">
        <f t="shared" si="22"/>
        <v>4387435</v>
      </c>
      <c r="N78" s="48">
        <f t="shared" si="22"/>
        <v>4805691</v>
      </c>
      <c r="O78" s="71">
        <f t="shared" si="21"/>
        <v>50603877</v>
      </c>
    </row>
    <row r="79" spans="1:15" ht="13.5">
      <c r="A79" s="80" t="s">
        <v>107</v>
      </c>
      <c r="B79" s="81" t="s">
        <v>100</v>
      </c>
      <c r="C79" s="48">
        <f>SUM(C7,C25,C43,C61)</f>
        <v>3344788</v>
      </c>
      <c r="D79" s="48">
        <f aca="true" t="shared" si="23" ref="D79:N79">SUM(D7,D25,D43,D61)</f>
        <v>2972869</v>
      </c>
      <c r="E79" s="48">
        <f t="shared" si="23"/>
        <v>3582897</v>
      </c>
      <c r="F79" s="48">
        <f t="shared" si="23"/>
        <v>3273836</v>
      </c>
      <c r="G79" s="48">
        <f t="shared" si="23"/>
        <v>3239141</v>
      </c>
      <c r="H79" s="48">
        <f t="shared" si="23"/>
        <v>3152752</v>
      </c>
      <c r="I79" s="48">
        <f t="shared" si="23"/>
        <v>3047657</v>
      </c>
      <c r="J79" s="48">
        <f t="shared" si="23"/>
        <v>3466238</v>
      </c>
      <c r="K79" s="48">
        <f t="shared" si="23"/>
        <v>2958174</v>
      </c>
      <c r="L79" s="48">
        <f t="shared" si="23"/>
        <v>3025807</v>
      </c>
      <c r="M79" s="48">
        <f t="shared" si="23"/>
        <v>3163848</v>
      </c>
      <c r="N79" s="48">
        <f t="shared" si="23"/>
        <v>3337406</v>
      </c>
      <c r="O79" s="71">
        <f t="shared" si="21"/>
        <v>38565413</v>
      </c>
    </row>
    <row r="80" spans="1:15" s="3" customFormat="1" ht="13.5">
      <c r="A80" s="80" t="s">
        <v>124</v>
      </c>
      <c r="B80" s="81" t="s">
        <v>100</v>
      </c>
      <c r="C80" s="120">
        <f aca="true" t="shared" si="24" ref="C80:N80">SUM(C8,C26,C44,C62)</f>
        <v>0</v>
      </c>
      <c r="D80" s="120">
        <f t="shared" si="24"/>
        <v>0</v>
      </c>
      <c r="E80" s="120">
        <f t="shared" si="24"/>
        <v>0</v>
      </c>
      <c r="F80" s="120">
        <f t="shared" si="24"/>
        <v>0</v>
      </c>
      <c r="G80" s="120">
        <f t="shared" si="24"/>
        <v>0</v>
      </c>
      <c r="H80" s="120">
        <f t="shared" si="24"/>
        <v>0</v>
      </c>
      <c r="I80" s="120">
        <f t="shared" si="24"/>
        <v>0</v>
      </c>
      <c r="J80" s="120">
        <f t="shared" si="24"/>
        <v>0</v>
      </c>
      <c r="K80" s="120">
        <f t="shared" si="24"/>
        <v>0</v>
      </c>
      <c r="L80" s="120">
        <f t="shared" si="24"/>
        <v>0</v>
      </c>
      <c r="M80" s="120">
        <f t="shared" si="24"/>
        <v>0</v>
      </c>
      <c r="N80" s="120">
        <f t="shared" si="24"/>
        <v>0</v>
      </c>
      <c r="O80" s="71">
        <f t="shared" si="21"/>
        <v>0</v>
      </c>
    </row>
    <row r="81" spans="1:15" s="3" customFormat="1" ht="13.5">
      <c r="A81" s="80" t="s">
        <v>125</v>
      </c>
      <c r="B81" s="81" t="s">
        <v>100</v>
      </c>
      <c r="C81" s="120">
        <f>C78-C79</f>
        <v>1196852</v>
      </c>
      <c r="D81" s="120">
        <f aca="true" t="shared" si="25" ref="D81:N81">D78-D79</f>
        <v>1067713</v>
      </c>
      <c r="E81" s="120">
        <f t="shared" si="25"/>
        <v>814488</v>
      </c>
      <c r="F81" s="120">
        <f t="shared" si="25"/>
        <v>813602</v>
      </c>
      <c r="G81" s="120">
        <f t="shared" si="25"/>
        <v>860263</v>
      </c>
      <c r="H81" s="120">
        <f t="shared" si="25"/>
        <v>786736</v>
      </c>
      <c r="I81" s="120">
        <f t="shared" si="25"/>
        <v>935896</v>
      </c>
      <c r="J81" s="120">
        <f t="shared" si="25"/>
        <v>510008</v>
      </c>
      <c r="K81" s="120">
        <f t="shared" si="25"/>
        <v>1098909</v>
      </c>
      <c r="L81" s="120">
        <f t="shared" si="25"/>
        <v>1262125</v>
      </c>
      <c r="M81" s="120">
        <f t="shared" si="25"/>
        <v>1223587</v>
      </c>
      <c r="N81" s="120">
        <f t="shared" si="25"/>
        <v>1468285</v>
      </c>
      <c r="O81" s="71">
        <f t="shared" si="21"/>
        <v>12038464</v>
      </c>
    </row>
    <row r="82" spans="1:15" s="3" customFormat="1" ht="13.5">
      <c r="A82" s="80" t="s">
        <v>126</v>
      </c>
      <c r="B82" s="81" t="s">
        <v>100</v>
      </c>
      <c r="C82" s="120">
        <f aca="true" t="shared" si="26" ref="C82:N82">SUM(C10,C28,C46,C64)</f>
        <v>0</v>
      </c>
      <c r="D82" s="120">
        <f t="shared" si="26"/>
        <v>0</v>
      </c>
      <c r="E82" s="120">
        <f t="shared" si="26"/>
        <v>0</v>
      </c>
      <c r="F82" s="120">
        <f t="shared" si="26"/>
        <v>0</v>
      </c>
      <c r="G82" s="120">
        <f t="shared" si="26"/>
        <v>0</v>
      </c>
      <c r="H82" s="120">
        <f t="shared" si="26"/>
        <v>0</v>
      </c>
      <c r="I82" s="120">
        <f t="shared" si="26"/>
        <v>0</v>
      </c>
      <c r="J82" s="120">
        <f t="shared" si="26"/>
        <v>0</v>
      </c>
      <c r="K82" s="120">
        <f t="shared" si="26"/>
        <v>0</v>
      </c>
      <c r="L82" s="120">
        <f t="shared" si="26"/>
        <v>0</v>
      </c>
      <c r="M82" s="120">
        <f t="shared" si="26"/>
        <v>0</v>
      </c>
      <c r="N82" s="120">
        <f t="shared" si="26"/>
        <v>0</v>
      </c>
      <c r="O82" s="71">
        <f t="shared" si="21"/>
        <v>0</v>
      </c>
    </row>
    <row r="83" spans="1:19" s="3" customFormat="1" ht="13.5">
      <c r="A83" s="80" t="s">
        <v>97</v>
      </c>
      <c r="B83" s="81" t="s">
        <v>105</v>
      </c>
      <c r="C83" s="48">
        <f aca="true" t="shared" si="27" ref="C83:N83">SUM(C11,C29,C47,C65)</f>
        <v>11517</v>
      </c>
      <c r="D83" s="48">
        <f t="shared" si="27"/>
        <v>11517</v>
      </c>
      <c r="E83" s="48">
        <f t="shared" si="27"/>
        <v>11517</v>
      </c>
      <c r="F83" s="48">
        <f t="shared" si="27"/>
        <v>11517</v>
      </c>
      <c r="G83" s="48">
        <f t="shared" si="27"/>
        <v>11517</v>
      </c>
      <c r="H83" s="48">
        <f t="shared" si="27"/>
        <v>11517</v>
      </c>
      <c r="I83" s="48">
        <f t="shared" si="27"/>
        <v>11517</v>
      </c>
      <c r="J83" s="48">
        <f t="shared" si="27"/>
        <v>11517</v>
      </c>
      <c r="K83" s="48">
        <f t="shared" si="27"/>
        <v>11517</v>
      </c>
      <c r="L83" s="48">
        <f t="shared" si="27"/>
        <v>11517</v>
      </c>
      <c r="M83" s="48">
        <f t="shared" si="27"/>
        <v>11517</v>
      </c>
      <c r="N83" s="48">
        <f t="shared" si="27"/>
        <v>11517</v>
      </c>
      <c r="O83" s="71">
        <f>MAX(C83:N83)</f>
        <v>11517</v>
      </c>
      <c r="P83" s="11"/>
      <c r="Q83" s="11"/>
      <c r="R83" s="11"/>
      <c r="S83" s="12"/>
    </row>
    <row r="84" spans="1:19" s="3" customFormat="1" ht="13.5">
      <c r="A84" s="80" t="s">
        <v>98</v>
      </c>
      <c r="B84" s="81" t="s">
        <v>105</v>
      </c>
      <c r="C84" s="48">
        <f aca="true" t="shared" si="28" ref="C84:N84">SUM(C12,C30,C48,C66)</f>
        <v>10922.5</v>
      </c>
      <c r="D84" s="48">
        <f t="shared" si="28"/>
        <v>10922.5</v>
      </c>
      <c r="E84" s="48">
        <f t="shared" si="28"/>
        <v>10922.5</v>
      </c>
      <c r="F84" s="48">
        <f t="shared" si="28"/>
        <v>10922.5</v>
      </c>
      <c r="G84" s="48">
        <f t="shared" si="28"/>
        <v>10922.5</v>
      </c>
      <c r="H84" s="48">
        <f t="shared" si="28"/>
        <v>10922.5</v>
      </c>
      <c r="I84" s="48">
        <f t="shared" si="28"/>
        <v>10922.5</v>
      </c>
      <c r="J84" s="48">
        <f t="shared" si="28"/>
        <v>10922.5</v>
      </c>
      <c r="K84" s="48">
        <f t="shared" si="28"/>
        <v>10922.5</v>
      </c>
      <c r="L84" s="48">
        <f t="shared" si="28"/>
        <v>10922.5</v>
      </c>
      <c r="M84" s="48">
        <f t="shared" si="28"/>
        <v>10922.5</v>
      </c>
      <c r="N84" s="48">
        <f t="shared" si="28"/>
        <v>10922.5</v>
      </c>
      <c r="O84" s="71">
        <f>MAX(C84:N84)</f>
        <v>10922.5</v>
      </c>
      <c r="P84" s="11"/>
      <c r="Q84" s="11"/>
      <c r="R84" s="11"/>
      <c r="S84" s="12"/>
    </row>
    <row r="85" spans="1:15" ht="13.5">
      <c r="A85" s="80" t="s">
        <v>15</v>
      </c>
      <c r="B85" s="81" t="s">
        <v>101</v>
      </c>
      <c r="C85" s="48">
        <f aca="true" t="shared" si="29" ref="C85:N85">SUM(C13,C31,C49,C67)</f>
        <v>2029318</v>
      </c>
      <c r="D85" s="48">
        <f t="shared" si="29"/>
        <v>1054041</v>
      </c>
      <c r="E85" s="48">
        <f t="shared" si="29"/>
        <v>1142103</v>
      </c>
      <c r="F85" s="48">
        <f t="shared" si="29"/>
        <v>1062478</v>
      </c>
      <c r="G85" s="48">
        <f t="shared" si="29"/>
        <v>1073956</v>
      </c>
      <c r="H85" s="48">
        <f t="shared" si="29"/>
        <v>1021815</v>
      </c>
      <c r="I85" s="48">
        <f t="shared" si="29"/>
        <v>1023859</v>
      </c>
      <c r="J85" s="48">
        <f t="shared" si="29"/>
        <v>1030149</v>
      </c>
      <c r="K85" s="48">
        <f t="shared" si="29"/>
        <v>1055784</v>
      </c>
      <c r="L85" s="48">
        <f t="shared" si="29"/>
        <v>1117574</v>
      </c>
      <c r="M85" s="48">
        <f t="shared" si="29"/>
        <v>1140025</v>
      </c>
      <c r="N85" s="48">
        <f t="shared" si="29"/>
        <v>1249616</v>
      </c>
      <c r="O85" s="71">
        <f t="shared" si="21"/>
        <v>14000718</v>
      </c>
    </row>
    <row r="86" spans="1:16" s="3" customFormat="1" ht="13.5">
      <c r="A86" s="80" t="s">
        <v>84</v>
      </c>
      <c r="B86" s="81" t="s">
        <v>101</v>
      </c>
      <c r="C86" s="48">
        <f aca="true" t="shared" si="30" ref="C86:N86">SUM(C14,C32,C50,C68)</f>
        <v>5607</v>
      </c>
      <c r="D86" s="48">
        <f t="shared" si="30"/>
        <v>4203</v>
      </c>
      <c r="E86" s="48">
        <f t="shared" si="30"/>
        <v>2783</v>
      </c>
      <c r="F86" s="48">
        <f t="shared" si="30"/>
        <v>3057</v>
      </c>
      <c r="G86" s="48">
        <f t="shared" si="30"/>
        <v>3834</v>
      </c>
      <c r="H86" s="48">
        <f t="shared" si="30"/>
        <v>2518</v>
      </c>
      <c r="I86" s="48">
        <f t="shared" si="30"/>
        <v>3161</v>
      </c>
      <c r="J86" s="48">
        <f t="shared" si="30"/>
        <v>2478</v>
      </c>
      <c r="K86" s="48">
        <f t="shared" si="30"/>
        <v>3610</v>
      </c>
      <c r="L86" s="48">
        <f t="shared" si="30"/>
        <v>2211</v>
      </c>
      <c r="M86" s="48">
        <f t="shared" si="30"/>
        <v>3895</v>
      </c>
      <c r="N86" s="48">
        <f t="shared" si="30"/>
        <v>3112</v>
      </c>
      <c r="O86" s="71">
        <f t="shared" si="21"/>
        <v>40469</v>
      </c>
      <c r="P86" s="11"/>
    </row>
    <row r="87" spans="1:16" ht="13.5">
      <c r="A87" s="80" t="s">
        <v>83</v>
      </c>
      <c r="B87" s="81" t="s">
        <v>102</v>
      </c>
      <c r="C87" s="48">
        <f aca="true" t="shared" si="31" ref="C87:O87">SUM(C15,C33,C51,C69)</f>
        <v>19836.791398748286</v>
      </c>
      <c r="D87" s="48">
        <f t="shared" si="31"/>
        <v>20041.297389403288</v>
      </c>
      <c r="E87" s="48">
        <f t="shared" si="31"/>
        <v>20103.39776234568</v>
      </c>
      <c r="F87" s="48">
        <f t="shared" si="31"/>
        <v>20160.31712962963</v>
      </c>
      <c r="G87" s="48">
        <f t="shared" si="31"/>
        <v>20213.986111111113</v>
      </c>
      <c r="H87" s="48">
        <f t="shared" si="31"/>
        <v>20189.25</v>
      </c>
      <c r="I87" s="48">
        <f t="shared" si="31"/>
        <v>20138.499999999996</v>
      </c>
      <c r="J87" s="48">
        <f t="shared" si="31"/>
        <v>19918.333333333332</v>
      </c>
      <c r="K87" s="48">
        <f t="shared" si="31"/>
        <v>19964</v>
      </c>
      <c r="L87" s="48">
        <f t="shared" si="31"/>
        <v>20019.833333333332</v>
      </c>
      <c r="M87" s="48">
        <f t="shared" si="31"/>
        <v>19984</v>
      </c>
      <c r="N87" s="48">
        <f t="shared" si="31"/>
        <v>20004.833333333332</v>
      </c>
      <c r="O87" s="48">
        <f t="shared" si="31"/>
        <v>20229.833333333332</v>
      </c>
      <c r="P87" s="71"/>
    </row>
    <row r="88" spans="1:15" ht="13.5">
      <c r="A88" s="80" t="s">
        <v>16</v>
      </c>
      <c r="B88" s="81" t="s">
        <v>104</v>
      </c>
      <c r="C88" s="48">
        <f aca="true" t="shared" si="32" ref="C88:N88">SUM(C16,C34,C52,C70)</f>
        <v>7989</v>
      </c>
      <c r="D88" s="48">
        <f t="shared" si="32"/>
        <v>6686.375</v>
      </c>
      <c r="E88" s="48">
        <f t="shared" si="32"/>
        <v>7031.482142857143</v>
      </c>
      <c r="F88" s="48">
        <f t="shared" si="32"/>
        <v>5949</v>
      </c>
      <c r="G88" s="48">
        <f t="shared" si="32"/>
        <v>6401</v>
      </c>
      <c r="H88" s="48">
        <f t="shared" si="32"/>
        <v>6264</v>
      </c>
      <c r="I88" s="48">
        <f t="shared" si="32"/>
        <v>8649</v>
      </c>
      <c r="J88" s="48">
        <f t="shared" si="32"/>
        <v>6496</v>
      </c>
      <c r="K88" s="48">
        <f t="shared" si="32"/>
        <v>6863</v>
      </c>
      <c r="L88" s="48">
        <f t="shared" si="32"/>
        <v>7460</v>
      </c>
      <c r="M88" s="48">
        <f t="shared" si="32"/>
        <v>7017.4857142857145</v>
      </c>
      <c r="N88" s="48">
        <f t="shared" si="32"/>
        <v>7523.4857142857145</v>
      </c>
      <c r="O88" s="71">
        <f t="shared" si="21"/>
        <v>84329.82857142857</v>
      </c>
    </row>
    <row r="89" spans="1:15" ht="13.5">
      <c r="A89" s="80" t="s">
        <v>108</v>
      </c>
      <c r="B89" s="81" t="s">
        <v>105</v>
      </c>
      <c r="C89" s="48">
        <f aca="true" t="shared" si="33" ref="C89:N89">SUM(C17,C35,C53,C71)</f>
        <v>8890</v>
      </c>
      <c r="D89" s="48">
        <f t="shared" si="33"/>
        <v>8848</v>
      </c>
      <c r="E89" s="48">
        <f t="shared" si="33"/>
        <v>9074</v>
      </c>
      <c r="F89" s="48">
        <f t="shared" si="33"/>
        <v>8942</v>
      </c>
      <c r="G89" s="48">
        <f t="shared" si="33"/>
        <v>8832</v>
      </c>
      <c r="H89" s="48">
        <f t="shared" si="33"/>
        <v>8661</v>
      </c>
      <c r="I89" s="48">
        <f t="shared" si="33"/>
        <v>8750</v>
      </c>
      <c r="J89" s="48">
        <f t="shared" si="33"/>
        <v>8538</v>
      </c>
      <c r="K89" s="48">
        <f t="shared" si="33"/>
        <v>8975</v>
      </c>
      <c r="L89" s="48">
        <f t="shared" si="33"/>
        <v>9038</v>
      </c>
      <c r="M89" s="48">
        <f t="shared" si="33"/>
        <v>9180</v>
      </c>
      <c r="N89" s="48">
        <f t="shared" si="33"/>
        <v>9866</v>
      </c>
      <c r="O89" s="71">
        <f>MAX(C89:N89)</f>
        <v>9866</v>
      </c>
    </row>
    <row r="90" spans="1:15" ht="13.5">
      <c r="A90" s="80" t="s">
        <v>109</v>
      </c>
      <c r="B90" s="81" t="s">
        <v>105</v>
      </c>
      <c r="C90" s="48">
        <f aca="true" t="shared" si="34" ref="C90:N90">SUM(C18,C36,C54,C72)</f>
        <v>3548</v>
      </c>
      <c r="D90" s="48">
        <f t="shared" si="34"/>
        <v>4319</v>
      </c>
      <c r="E90" s="48">
        <f t="shared" si="34"/>
        <v>4146</v>
      </c>
      <c r="F90" s="48">
        <f t="shared" si="34"/>
        <v>3917</v>
      </c>
      <c r="G90" s="48">
        <f t="shared" si="34"/>
        <v>3320</v>
      </c>
      <c r="H90" s="48">
        <f t="shared" si="34"/>
        <v>3891</v>
      </c>
      <c r="I90" s="48">
        <f t="shared" si="34"/>
        <v>3967</v>
      </c>
      <c r="J90" s="48">
        <f t="shared" si="34"/>
        <v>3887</v>
      </c>
      <c r="K90" s="48">
        <f t="shared" si="34"/>
        <v>4035</v>
      </c>
      <c r="L90" s="48">
        <f t="shared" si="34"/>
        <v>4038</v>
      </c>
      <c r="M90" s="48">
        <f t="shared" si="34"/>
        <v>3737</v>
      </c>
      <c r="N90" s="48">
        <f t="shared" si="34"/>
        <v>3778</v>
      </c>
      <c r="O90" s="71">
        <f>MIN(C90:N90)</f>
        <v>3320</v>
      </c>
    </row>
    <row r="91" spans="1:16" s="3" customFormat="1" ht="13.5">
      <c r="A91" s="80" t="s">
        <v>110</v>
      </c>
      <c r="B91" s="81" t="s">
        <v>103</v>
      </c>
      <c r="C91" s="142">
        <f>C76/C85</f>
        <v>2.2762312264514484</v>
      </c>
      <c r="D91" s="142">
        <f aca="true" t="shared" si="35" ref="D91:O91">D76/D85</f>
        <v>3.901909887755789</v>
      </c>
      <c r="E91" s="142">
        <f t="shared" si="35"/>
        <v>3.920211224381689</v>
      </c>
      <c r="F91" s="142">
        <f t="shared" si="35"/>
        <v>3.918092421678378</v>
      </c>
      <c r="G91" s="142">
        <f t="shared" si="35"/>
        <v>3.897786315268037</v>
      </c>
      <c r="H91" s="142">
        <f t="shared" si="35"/>
        <v>3.9289949746284796</v>
      </c>
      <c r="I91" s="142">
        <f t="shared" si="35"/>
        <v>3.9642528902905574</v>
      </c>
      <c r="J91" s="142">
        <f t="shared" si="35"/>
        <v>3.9364897699264865</v>
      </c>
      <c r="K91" s="142">
        <f t="shared" si="35"/>
        <v>3.9183251498412552</v>
      </c>
      <c r="L91" s="142">
        <f t="shared" si="35"/>
        <v>3.9124245911232722</v>
      </c>
      <c r="M91" s="142">
        <f t="shared" si="35"/>
        <v>3.9217069801100854</v>
      </c>
      <c r="N91" s="142">
        <f t="shared" si="35"/>
        <v>3.916276680196156</v>
      </c>
      <c r="O91" s="142">
        <f t="shared" si="35"/>
        <v>3.682734056924795</v>
      </c>
      <c r="P91" s="11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zoomScalePageLayoutView="0" workbookViewId="0" topLeftCell="A60">
      <selection activeCell="P87" sqref="P87"/>
    </sheetView>
  </sheetViews>
  <sheetFormatPr defaultColWidth="9.140625" defaultRowHeight="12.75"/>
  <cols>
    <col min="1" max="1" width="27.421875" style="2" customWidth="1"/>
    <col min="2" max="2" width="7.421875" style="2" bestFit="1" customWidth="1"/>
    <col min="3" max="3" width="10.00390625" style="112" bestFit="1" customWidth="1"/>
    <col min="4" max="8" width="10.00390625" style="4" bestFit="1" customWidth="1"/>
    <col min="9" max="10" width="10.00390625" style="5" bestFit="1" customWidth="1"/>
    <col min="11" max="11" width="11.00390625" style="5" bestFit="1" customWidth="1"/>
    <col min="12" max="12" width="10.00390625" style="5" bestFit="1" customWidth="1"/>
    <col min="13" max="13" width="10.7109375" style="5" bestFit="1" customWidth="1"/>
    <col min="14" max="14" width="10.28125" style="4" bestFit="1" customWidth="1"/>
    <col min="15" max="15" width="11.00390625" style="5" bestFit="1" customWidth="1"/>
    <col min="16" max="16384" width="9.140625" style="2" customWidth="1"/>
  </cols>
  <sheetData>
    <row r="1" spans="1:15" ht="12.75">
      <c r="A1" s="23" t="s">
        <v>55</v>
      </c>
      <c r="B1" s="24"/>
      <c r="C1" s="101"/>
      <c r="D1" s="16"/>
      <c r="E1" s="16"/>
      <c r="F1" s="16"/>
      <c r="G1" s="16"/>
      <c r="H1" s="16"/>
      <c r="I1" s="13"/>
      <c r="J1" s="13"/>
      <c r="K1" s="13"/>
      <c r="L1" s="13"/>
      <c r="M1" s="13"/>
      <c r="N1" s="16"/>
      <c r="O1" s="13"/>
    </row>
    <row r="2" spans="1:15" ht="12.75">
      <c r="A2" s="15"/>
      <c r="B2" s="15"/>
      <c r="C2" s="118">
        <f>C18/C17</f>
        <v>0.509724677948977</v>
      </c>
      <c r="D2" s="118">
        <f aca="true" t="shared" si="0" ref="D2:N2">D18/D17</f>
        <v>0.4414846710946001</v>
      </c>
      <c r="E2" s="118">
        <f t="shared" si="0"/>
        <v>0.36338667303558636</v>
      </c>
      <c r="F2" s="118">
        <f t="shared" si="0"/>
        <v>0.47672434803802094</v>
      </c>
      <c r="G2" s="118">
        <f t="shared" si="0"/>
        <v>0.46188435031097663</v>
      </c>
      <c r="H2" s="118">
        <f t="shared" si="0"/>
        <v>0.4003117287959475</v>
      </c>
      <c r="I2" s="118">
        <f t="shared" si="0"/>
        <v>0.4604775890690844</v>
      </c>
      <c r="J2" s="118">
        <f t="shared" si="0"/>
        <v>0.4678138942001275</v>
      </c>
      <c r="K2" s="118">
        <f t="shared" si="0"/>
        <v>0.38710907704042713</v>
      </c>
      <c r="L2" s="118">
        <f t="shared" si="0"/>
        <v>0.42770540435960275</v>
      </c>
      <c r="M2" s="118">
        <f t="shared" si="0"/>
        <v>0.43948095851777147</v>
      </c>
      <c r="N2" s="118">
        <f t="shared" si="0"/>
        <v>0.43254655310883244</v>
      </c>
      <c r="O2" s="14"/>
    </row>
    <row r="3" spans="1:15" ht="12.75">
      <c r="A3" s="45" t="s">
        <v>56</v>
      </c>
      <c r="B3" s="54" t="s">
        <v>99</v>
      </c>
      <c r="C3" s="102" t="s">
        <v>0</v>
      </c>
      <c r="D3" s="55" t="s">
        <v>1</v>
      </c>
      <c r="E3" s="55" t="s">
        <v>2</v>
      </c>
      <c r="F3" s="55" t="s">
        <v>3</v>
      </c>
      <c r="G3" s="55" t="s">
        <v>4</v>
      </c>
      <c r="H3" s="55" t="s">
        <v>5</v>
      </c>
      <c r="I3" s="56" t="s">
        <v>6</v>
      </c>
      <c r="J3" s="56" t="s">
        <v>7</v>
      </c>
      <c r="K3" s="56" t="s">
        <v>8</v>
      </c>
      <c r="L3" s="56" t="s">
        <v>9</v>
      </c>
      <c r="M3" s="56" t="s">
        <v>10</v>
      </c>
      <c r="N3" s="55" t="s">
        <v>11</v>
      </c>
      <c r="O3" s="56" t="s">
        <v>12</v>
      </c>
    </row>
    <row r="4" spans="1:15" s="3" customFormat="1" ht="12.75">
      <c r="A4" s="80" t="s">
        <v>13</v>
      </c>
      <c r="B4" s="81" t="s">
        <v>100</v>
      </c>
      <c r="C4" s="103">
        <f>'[2]Tongatapu'!B5</f>
        <v>4249941</v>
      </c>
      <c r="D4" s="42">
        <f>'[2]Tongatapu'!C5</f>
        <v>3484053</v>
      </c>
      <c r="E4" s="42">
        <f>'[2]Tongatapu'!D5</f>
        <v>4477261</v>
      </c>
      <c r="F4" s="42">
        <f>'[2]Tongatapu'!E5</f>
        <v>4396890</v>
      </c>
      <c r="G4" s="42">
        <f>'[2]Tongatapu'!F5</f>
        <v>3989057</v>
      </c>
      <c r="H4" s="42">
        <f>'[2]Tongatapu'!G5</f>
        <v>3714904</v>
      </c>
      <c r="I4" s="42">
        <f>'[2]Tongatapu'!H5</f>
        <v>3716492</v>
      </c>
      <c r="J4" s="42">
        <f>'[2]Tongatapu'!I5</f>
        <v>3809054</v>
      </c>
      <c r="K4" s="42">
        <f>'[2]Tongatapu'!J5</f>
        <v>3715461</v>
      </c>
      <c r="L4" s="42">
        <f>'[2]Tongatapu'!K5</f>
        <v>3876886</v>
      </c>
      <c r="M4" s="42">
        <f>'[2]Tongatapu'!L5</f>
        <v>3698458</v>
      </c>
      <c r="N4" s="42">
        <f>'[2]Tongatapu'!M5</f>
        <v>3777814</v>
      </c>
      <c r="O4" s="43">
        <f>SUM(C4:N4)</f>
        <v>46906271</v>
      </c>
    </row>
    <row r="5" spans="1:15" s="3" customFormat="1" ht="12.75">
      <c r="A5" s="80" t="s">
        <v>106</v>
      </c>
      <c r="B5" s="81" t="s">
        <v>100</v>
      </c>
      <c r="C5" s="103">
        <f>C4-C6</f>
        <v>52233</v>
      </c>
      <c r="D5" s="103">
        <f aca="true" t="shared" si="1" ref="D5:N5">D4-D6</f>
        <v>53306</v>
      </c>
      <c r="E5" s="103">
        <f t="shared" si="1"/>
        <v>53306</v>
      </c>
      <c r="F5" s="103">
        <f t="shared" si="1"/>
        <v>73455</v>
      </c>
      <c r="G5" s="103">
        <f t="shared" si="1"/>
        <v>53396</v>
      </c>
      <c r="H5" s="103">
        <f t="shared" si="1"/>
        <v>57326</v>
      </c>
      <c r="I5" s="103">
        <f t="shared" si="1"/>
        <v>43730</v>
      </c>
      <c r="J5" s="103">
        <f t="shared" si="1"/>
        <v>50916</v>
      </c>
      <c r="K5" s="103">
        <f t="shared" si="1"/>
        <v>49339</v>
      </c>
      <c r="L5" s="103">
        <f t="shared" si="1"/>
        <v>149584</v>
      </c>
      <c r="M5" s="103">
        <f t="shared" si="1"/>
        <v>88196</v>
      </c>
      <c r="N5" s="103">
        <f t="shared" si="1"/>
        <v>50512</v>
      </c>
      <c r="O5" s="43">
        <f aca="true" t="shared" si="2" ref="O5:O16">SUM(C5:N5)</f>
        <v>775299</v>
      </c>
    </row>
    <row r="6" spans="1:15" s="3" customFormat="1" ht="12.75">
      <c r="A6" s="80" t="s">
        <v>14</v>
      </c>
      <c r="B6" s="81" t="s">
        <v>100</v>
      </c>
      <c r="C6" s="103">
        <f>'[2]Tongatapu'!B7</f>
        <v>4197708</v>
      </c>
      <c r="D6" s="42">
        <v>3430747</v>
      </c>
      <c r="E6" s="42">
        <f>'[2]Tongatapu'!D7</f>
        <v>4423955</v>
      </c>
      <c r="F6" s="42">
        <f>'[2]Tongatapu'!E7</f>
        <v>4323435</v>
      </c>
      <c r="G6" s="42">
        <f>'[2]Tongatapu'!F7</f>
        <v>3935661</v>
      </c>
      <c r="H6" s="42">
        <f>'[2]Tongatapu'!G7</f>
        <v>3657578</v>
      </c>
      <c r="I6" s="42">
        <f>'[2]Tongatapu'!H7</f>
        <v>3672762</v>
      </c>
      <c r="J6" s="42">
        <f>'[2]Tongatapu'!I7</f>
        <v>3758138</v>
      </c>
      <c r="K6" s="42">
        <f>'[2]Tongatapu'!J7</f>
        <v>3666122</v>
      </c>
      <c r="L6" s="42">
        <v>3727302</v>
      </c>
      <c r="M6" s="42">
        <f>'[2]Tongatapu'!L7</f>
        <v>3610262</v>
      </c>
      <c r="N6" s="170">
        <f>'[6]Tongatapu'!$M$7</f>
        <v>3727302</v>
      </c>
      <c r="O6" s="43">
        <f t="shared" si="2"/>
        <v>46130972</v>
      </c>
    </row>
    <row r="7" spans="1:15" s="3" customFormat="1" ht="12.75">
      <c r="A7" s="80" t="s">
        <v>107</v>
      </c>
      <c r="B7" s="81" t="s">
        <v>100</v>
      </c>
      <c r="C7" s="103">
        <f>'[2]Tongatapu'!B8</f>
        <v>3292876.061946903</v>
      </c>
      <c r="D7" s="42">
        <f>'[2]Tongatapu'!C8</f>
        <v>3041545.08</v>
      </c>
      <c r="E7" s="42">
        <f>'[2]Tongatapu'!D8</f>
        <v>3699448</v>
      </c>
      <c r="F7" s="42">
        <f>'[2]Tongatapu'!E8</f>
        <v>3240232</v>
      </c>
      <c r="G7" s="42">
        <f>'[2]Tongatapu'!F8</f>
        <v>3277637</v>
      </c>
      <c r="H7" s="42">
        <f>'[2]Tongatapu'!G8</f>
        <v>3746627.63</v>
      </c>
      <c r="I7" s="42">
        <f>'[2]Tongatapu'!H8</f>
        <v>3023838</v>
      </c>
      <c r="J7" s="42">
        <f>'[2]Tongatapu'!I8</f>
        <v>3483168.25</v>
      </c>
      <c r="K7" s="42">
        <f>'[2]Tongatapu'!J8</f>
        <v>2799973.79</v>
      </c>
      <c r="L7" s="42">
        <f>'[2]Tongatapu'!K8</f>
        <v>3016133</v>
      </c>
      <c r="M7" s="42">
        <f>'[2]Tongatapu'!L8</f>
        <v>3012396</v>
      </c>
      <c r="N7" s="170">
        <f>'[2]Tongatapu'!M8</f>
        <v>3325093</v>
      </c>
      <c r="O7" s="43">
        <f t="shared" si="2"/>
        <v>38958967.8119469</v>
      </c>
    </row>
    <row r="8" spans="1:15" s="3" customFormat="1" ht="13.5">
      <c r="A8" s="80" t="s">
        <v>124</v>
      </c>
      <c r="B8" s="81" t="s">
        <v>100</v>
      </c>
      <c r="C8" s="125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43">
        <f t="shared" si="2"/>
        <v>0</v>
      </c>
    </row>
    <row r="9" spans="1:15" s="3" customFormat="1" ht="13.5">
      <c r="A9" s="80" t="s">
        <v>125</v>
      </c>
      <c r="B9" s="81" t="s">
        <v>100</v>
      </c>
      <c r="C9" s="119">
        <f>C6-C7</f>
        <v>904831.9380530971</v>
      </c>
      <c r="D9" s="119">
        <f aca="true" t="shared" si="3" ref="D9:N9">D6-D7</f>
        <v>389201.9199999999</v>
      </c>
      <c r="E9" s="119">
        <f t="shared" si="3"/>
        <v>724507</v>
      </c>
      <c r="F9" s="119">
        <f t="shared" si="3"/>
        <v>1083203</v>
      </c>
      <c r="G9" s="119">
        <f t="shared" si="3"/>
        <v>658024</v>
      </c>
      <c r="H9" s="119">
        <f t="shared" si="3"/>
        <v>-89049.62999999989</v>
      </c>
      <c r="I9" s="119">
        <f t="shared" si="3"/>
        <v>648924</v>
      </c>
      <c r="J9" s="119">
        <f t="shared" si="3"/>
        <v>274969.75</v>
      </c>
      <c r="K9" s="119">
        <f t="shared" si="3"/>
        <v>866148.21</v>
      </c>
      <c r="L9" s="119">
        <f t="shared" si="3"/>
        <v>711169</v>
      </c>
      <c r="M9" s="119">
        <f t="shared" si="3"/>
        <v>597866</v>
      </c>
      <c r="N9" s="119">
        <f t="shared" si="3"/>
        <v>402209</v>
      </c>
      <c r="O9" s="119">
        <f>SUM(C9:N9)</f>
        <v>7172004.188053097</v>
      </c>
    </row>
    <row r="10" spans="1:15" s="3" customFormat="1" ht="13.5">
      <c r="A10" s="80" t="s">
        <v>126</v>
      </c>
      <c r="B10" s="81" t="s">
        <v>100</v>
      </c>
      <c r="C10" s="125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43">
        <f t="shared" si="2"/>
        <v>0</v>
      </c>
    </row>
    <row r="11" spans="1:19" s="3" customFormat="1" ht="13.5">
      <c r="A11" s="80" t="s">
        <v>97</v>
      </c>
      <c r="B11" s="81" t="s">
        <v>105</v>
      </c>
      <c r="C11" s="161">
        <v>12680</v>
      </c>
      <c r="D11" s="161">
        <v>12680</v>
      </c>
      <c r="E11" s="161">
        <v>12680</v>
      </c>
      <c r="F11" s="161">
        <v>12680</v>
      </c>
      <c r="G11" s="161">
        <v>12680</v>
      </c>
      <c r="H11" s="161">
        <v>12680</v>
      </c>
      <c r="I11" s="161">
        <v>12680</v>
      </c>
      <c r="J11" s="161">
        <v>12680</v>
      </c>
      <c r="K11" s="161">
        <v>12680</v>
      </c>
      <c r="L11" s="161">
        <v>12680</v>
      </c>
      <c r="M11" s="161">
        <v>12680</v>
      </c>
      <c r="N11" s="161">
        <v>12680</v>
      </c>
      <c r="O11" s="43">
        <f>AVERAGE(C11:N11)</f>
        <v>12680</v>
      </c>
      <c r="P11" s="11"/>
      <c r="Q11" s="11"/>
      <c r="R11" s="11"/>
      <c r="S11" s="12"/>
    </row>
    <row r="12" spans="1:19" s="3" customFormat="1" ht="13.5">
      <c r="A12" s="80" t="s">
        <v>98</v>
      </c>
      <c r="B12" s="81" t="s">
        <v>105</v>
      </c>
      <c r="C12" s="161">
        <v>12046</v>
      </c>
      <c r="D12" s="161">
        <f aca="true" t="shared" si="4" ref="D12:N12">D11*0.95</f>
        <v>12046</v>
      </c>
      <c r="E12" s="161">
        <f t="shared" si="4"/>
        <v>12046</v>
      </c>
      <c r="F12" s="161">
        <f t="shared" si="4"/>
        <v>12046</v>
      </c>
      <c r="G12" s="161">
        <f t="shared" si="4"/>
        <v>12046</v>
      </c>
      <c r="H12" s="161">
        <f t="shared" si="4"/>
        <v>12046</v>
      </c>
      <c r="I12" s="161">
        <f t="shared" si="4"/>
        <v>12046</v>
      </c>
      <c r="J12" s="161">
        <f t="shared" si="4"/>
        <v>12046</v>
      </c>
      <c r="K12" s="161">
        <f t="shared" si="4"/>
        <v>12046</v>
      </c>
      <c r="L12" s="161">
        <f t="shared" si="4"/>
        <v>12046</v>
      </c>
      <c r="M12" s="161">
        <f t="shared" si="4"/>
        <v>12046</v>
      </c>
      <c r="N12" s="161">
        <f t="shared" si="4"/>
        <v>12046</v>
      </c>
      <c r="O12" s="43">
        <f>AVERAGE(C12:N12)</f>
        <v>12046</v>
      </c>
      <c r="P12" s="11"/>
      <c r="Q12" s="11"/>
      <c r="R12" s="11"/>
      <c r="S12" s="12"/>
    </row>
    <row r="13" spans="1:15" s="3" customFormat="1" ht="13.5">
      <c r="A13" s="80" t="s">
        <v>15</v>
      </c>
      <c r="B13" s="81" t="s">
        <v>101</v>
      </c>
      <c r="C13" s="103">
        <v>1070657</v>
      </c>
      <c r="D13" s="82">
        <v>900847</v>
      </c>
      <c r="E13" s="82">
        <v>1120128</v>
      </c>
      <c r="F13" s="82">
        <v>1033456</v>
      </c>
      <c r="G13" s="120">
        <f>AVERAGE(C13:F13,H13:N13)</f>
        <v>982514.0909090909</v>
      </c>
      <c r="H13" s="82">
        <v>998611</v>
      </c>
      <c r="I13" s="82">
        <v>960394</v>
      </c>
      <c r="J13" s="82">
        <v>937144</v>
      </c>
      <c r="K13" s="82">
        <v>952187</v>
      </c>
      <c r="L13" s="82">
        <v>984011</v>
      </c>
      <c r="M13" s="82">
        <v>911086</v>
      </c>
      <c r="N13" s="82">
        <v>939134</v>
      </c>
      <c r="O13" s="43">
        <f t="shared" si="2"/>
        <v>11790169.09090909</v>
      </c>
    </row>
    <row r="14" spans="1:16" s="3" customFormat="1" ht="13.5">
      <c r="A14" s="80" t="s">
        <v>84</v>
      </c>
      <c r="B14" s="81" t="s">
        <v>101</v>
      </c>
      <c r="C14" s="42">
        <v>4496</v>
      </c>
      <c r="D14" s="42">
        <v>2832</v>
      </c>
      <c r="E14" s="82">
        <v>3520</v>
      </c>
      <c r="F14" s="82">
        <v>3662</v>
      </c>
      <c r="G14" s="120">
        <f>AVERAGE(C14:F14,H14:N14)</f>
        <v>2895.818181818182</v>
      </c>
      <c r="H14" s="82">
        <v>2110</v>
      </c>
      <c r="I14" s="82">
        <v>2740</v>
      </c>
      <c r="J14" s="82">
        <v>2417</v>
      </c>
      <c r="K14" s="82">
        <v>4671</v>
      </c>
      <c r="L14" s="82">
        <v>2601</v>
      </c>
      <c r="M14" s="82">
        <v>1815</v>
      </c>
      <c r="N14" s="82">
        <v>990</v>
      </c>
      <c r="O14" s="43">
        <f t="shared" si="2"/>
        <v>34749.818181818184</v>
      </c>
      <c r="P14" s="11"/>
    </row>
    <row r="15" spans="1:15" s="3" customFormat="1" ht="13.5">
      <c r="A15" s="80" t="s">
        <v>83</v>
      </c>
      <c r="B15" s="81" t="s">
        <v>102</v>
      </c>
      <c r="C15" s="103">
        <f>'[2]Tongatapu'!B10</f>
        <v>14648</v>
      </c>
      <c r="D15" s="42">
        <f>'[2]Tongatapu'!C10</f>
        <v>14837</v>
      </c>
      <c r="E15" s="42">
        <f>'[2]Tongatapu'!D10</f>
        <v>14942</v>
      </c>
      <c r="F15" s="42">
        <f>'[2]Tongatapu'!E10</f>
        <v>14973</v>
      </c>
      <c r="G15" s="42">
        <f>'[2]Tongatapu'!F10</f>
        <v>14947</v>
      </c>
      <c r="H15" s="42">
        <f>'[2]Tongatapu'!G10</f>
        <v>14969</v>
      </c>
      <c r="I15" s="42">
        <f>'[2]Tongatapu'!H10</f>
        <v>15009</v>
      </c>
      <c r="J15" s="42">
        <f>'[2]Tongatapu'!I10</f>
        <v>15047</v>
      </c>
      <c r="K15" s="42">
        <f>'[2]Tongatapu'!J10</f>
        <v>14975</v>
      </c>
      <c r="L15" s="42">
        <f>'[2]Tongatapu'!K10</f>
        <v>15179</v>
      </c>
      <c r="M15" s="42">
        <f>'[2]Tongatapu'!L10</f>
        <v>15210</v>
      </c>
      <c r="N15" s="42">
        <f>'[2]Tongatapu'!M10</f>
        <v>15232</v>
      </c>
      <c r="O15" s="43">
        <f>MAX(C15:N15)</f>
        <v>15232</v>
      </c>
    </row>
    <row r="16" spans="1:15" s="3" customFormat="1" ht="13.5">
      <c r="A16" s="80" t="s">
        <v>16</v>
      </c>
      <c r="B16" s="81" t="s">
        <v>104</v>
      </c>
      <c r="C16" s="103">
        <v>4919</v>
      </c>
      <c r="D16" s="120">
        <f>AVERAGE('2005'!I16:N16,'2006'!C16)</f>
        <v>3049.995918367347</v>
      </c>
      <c r="E16" s="120">
        <f>AVERAGE('2005'!J16:N16,C16:D16)</f>
        <v>3060.7096209912534</v>
      </c>
      <c r="F16" s="120">
        <f>AVERAGE('2005'!K16:N16,C16:E16)</f>
        <v>3148.3824239900036</v>
      </c>
      <c r="G16" s="120">
        <f>AVERAGE(C16:F16)</f>
        <v>3544.5219908371514</v>
      </c>
      <c r="H16" s="120">
        <f>AVERAGE(C16:G16)</f>
        <v>3544.521990837152</v>
      </c>
      <c r="I16" s="120">
        <f>AVERAGE(C16:H16)</f>
        <v>3544.5219908371514</v>
      </c>
      <c r="J16" s="120">
        <f>AVERAGE(D16:I16)</f>
        <v>3315.442322643343</v>
      </c>
      <c r="K16" s="120">
        <f>AVERAGE(E16:J16)</f>
        <v>3359.6833900226757</v>
      </c>
      <c r="L16" s="82">
        <v>2398</v>
      </c>
      <c r="M16" s="120">
        <f>AVERAGE(C16:L16)</f>
        <v>3388.477964852608</v>
      </c>
      <c r="N16" s="120">
        <f>AVERAGE(D16:M16)</f>
        <v>3235.4257613378686</v>
      </c>
      <c r="O16" s="43">
        <f t="shared" si="2"/>
        <v>40508.68337471655</v>
      </c>
    </row>
    <row r="17" spans="1:15" s="3" customFormat="1" ht="13.5">
      <c r="A17" s="80" t="s">
        <v>108</v>
      </c>
      <c r="B17" s="81" t="s">
        <v>105</v>
      </c>
      <c r="C17" s="105">
        <v>7918</v>
      </c>
      <c r="D17" s="82">
        <v>7896</v>
      </c>
      <c r="E17" s="82">
        <v>8374</v>
      </c>
      <c r="F17" s="82">
        <v>8206</v>
      </c>
      <c r="G17" s="120">
        <f>AVERAGE(C17:F17,H17:L17)</f>
        <v>7932</v>
      </c>
      <c r="H17" s="82">
        <v>7699</v>
      </c>
      <c r="I17" s="82">
        <v>7831</v>
      </c>
      <c r="J17" s="82">
        <v>7845</v>
      </c>
      <c r="K17" s="82">
        <v>7866</v>
      </c>
      <c r="L17" s="82">
        <v>7753</v>
      </c>
      <c r="M17" s="120">
        <f>AVERAGE(C17:L17)</f>
        <v>7932</v>
      </c>
      <c r="N17" s="120">
        <f>AVERAGE(C17:M17)</f>
        <v>7932</v>
      </c>
      <c r="O17" s="43">
        <f>MAX(C17:N17)</f>
        <v>8374</v>
      </c>
    </row>
    <row r="18" spans="1:15" s="3" customFormat="1" ht="13.5">
      <c r="A18" s="80" t="s">
        <v>109</v>
      </c>
      <c r="B18" s="81" t="s">
        <v>105</v>
      </c>
      <c r="C18" s="105">
        <v>4036</v>
      </c>
      <c r="D18" s="82">
        <f>AVERAGE(E18:L18,C18)</f>
        <v>3485.9629629629626</v>
      </c>
      <c r="E18" s="82">
        <v>3043</v>
      </c>
      <c r="F18" s="82">
        <v>3912</v>
      </c>
      <c r="G18" s="120">
        <f>AVERAGE(C18,E18:F18)</f>
        <v>3663.6666666666665</v>
      </c>
      <c r="H18" s="82">
        <v>3082</v>
      </c>
      <c r="I18" s="82">
        <v>3606</v>
      </c>
      <c r="J18" s="82">
        <v>3670</v>
      </c>
      <c r="K18" s="82">
        <v>3045</v>
      </c>
      <c r="L18" s="82">
        <v>3316</v>
      </c>
      <c r="M18" s="120">
        <f>AVERAGE(C18:L18)</f>
        <v>3485.9629629629635</v>
      </c>
      <c r="N18" s="120">
        <f>AVERAGE(D18:M18)</f>
        <v>3430.959259259259</v>
      </c>
      <c r="O18" s="43">
        <f>MIN(C18:N18)</f>
        <v>3043</v>
      </c>
    </row>
    <row r="19" spans="1:16" s="3" customFormat="1" ht="13.5">
      <c r="A19" s="80" t="s">
        <v>110</v>
      </c>
      <c r="B19" s="81" t="s">
        <v>103</v>
      </c>
      <c r="C19" s="147">
        <f>C4/C13</f>
        <v>3.96947014776908</v>
      </c>
      <c r="D19" s="147">
        <f aca="true" t="shared" si="5" ref="D19:O19">D4/D13</f>
        <v>3.867530224333322</v>
      </c>
      <c r="E19" s="147">
        <f t="shared" si="5"/>
        <v>3.997097653125357</v>
      </c>
      <c r="F19" s="147">
        <f t="shared" si="5"/>
        <v>4.254549782477435</v>
      </c>
      <c r="G19" s="147">
        <f t="shared" si="5"/>
        <v>4.060050677043262</v>
      </c>
      <c r="H19" s="147">
        <f t="shared" si="5"/>
        <v>3.720071178867447</v>
      </c>
      <c r="I19" s="147">
        <f t="shared" si="5"/>
        <v>3.869757620309998</v>
      </c>
      <c r="J19" s="147">
        <f t="shared" si="5"/>
        <v>4.0645343725190575</v>
      </c>
      <c r="K19" s="147">
        <f t="shared" si="5"/>
        <v>3.902028698144377</v>
      </c>
      <c r="L19" s="147">
        <f t="shared" si="5"/>
        <v>3.939880753365562</v>
      </c>
      <c r="M19" s="147">
        <f t="shared" si="5"/>
        <v>4.059395051619715</v>
      </c>
      <c r="N19" s="147">
        <f t="shared" si="5"/>
        <v>4.022657043616779</v>
      </c>
      <c r="O19" s="147">
        <f t="shared" si="5"/>
        <v>3.9784222463923338</v>
      </c>
      <c r="P19" s="11"/>
    </row>
    <row r="20" spans="1:15" ht="13.5">
      <c r="A20" s="49"/>
      <c r="B20" s="49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32"/>
    </row>
    <row r="21" spans="1:15" ht="13.5">
      <c r="A21" s="33" t="s">
        <v>59</v>
      </c>
      <c r="B21" s="62" t="s">
        <v>99</v>
      </c>
      <c r="C21" s="107" t="s">
        <v>0</v>
      </c>
      <c r="D21" s="35" t="s">
        <v>1</v>
      </c>
      <c r="E21" s="35" t="s">
        <v>2</v>
      </c>
      <c r="F21" s="35" t="s">
        <v>3</v>
      </c>
      <c r="G21" s="35" t="s">
        <v>4</v>
      </c>
      <c r="H21" s="35" t="s">
        <v>5</v>
      </c>
      <c r="I21" s="36" t="s">
        <v>6</v>
      </c>
      <c r="J21" s="36" t="s">
        <v>7</v>
      </c>
      <c r="K21" s="36" t="s">
        <v>8</v>
      </c>
      <c r="L21" s="36" t="s">
        <v>9</v>
      </c>
      <c r="M21" s="36" t="s">
        <v>10</v>
      </c>
      <c r="N21" s="35" t="s">
        <v>11</v>
      </c>
      <c r="O21" s="36" t="s">
        <v>12</v>
      </c>
    </row>
    <row r="22" spans="1:15" ht="13.5">
      <c r="A22" s="79" t="s">
        <v>13</v>
      </c>
      <c r="B22" s="37" t="s">
        <v>100</v>
      </c>
      <c r="C22" s="108">
        <f>'[2]Vava''u'!B4</f>
        <v>448804</v>
      </c>
      <c r="D22" s="40">
        <f>'[2]Vava''u'!C4</f>
        <v>411462</v>
      </c>
      <c r="E22" s="40">
        <f>'[2]Vava''u'!D4</f>
        <v>487537</v>
      </c>
      <c r="F22" s="40">
        <f>'[2]Vava''u'!E4</f>
        <v>455049</v>
      </c>
      <c r="G22" s="40">
        <f>'[2]Vava''u'!F4</f>
        <v>446293</v>
      </c>
      <c r="H22" s="40">
        <f>'[2]Vava''u'!G4</f>
        <v>438467</v>
      </c>
      <c r="I22" s="40">
        <f>'[5]Gross Gen'!$B$22</f>
        <v>450112</v>
      </c>
      <c r="J22" s="40">
        <f>'[2]Vava''u'!I4</f>
        <v>461154</v>
      </c>
      <c r="K22" s="40">
        <f>'[2]Vava''u'!J4</f>
        <v>443703</v>
      </c>
      <c r="L22" s="40">
        <f>'[2]Vava''u'!K4</f>
        <v>449341</v>
      </c>
      <c r="M22" s="40">
        <f>'[2]Vava''u'!L4</f>
        <v>419720</v>
      </c>
      <c r="N22" s="40">
        <f>'[2]Vava''u'!M4</f>
        <v>454684</v>
      </c>
      <c r="O22" s="41">
        <f aca="true" t="shared" si="6" ref="O22:O34">SUM(C22:N22)</f>
        <v>5366326</v>
      </c>
    </row>
    <row r="23" spans="1:16" ht="13.5">
      <c r="A23" s="79" t="s">
        <v>106</v>
      </c>
      <c r="B23" s="37" t="s">
        <v>100</v>
      </c>
      <c r="C23" s="108">
        <f>C22-C24</f>
        <v>20964</v>
      </c>
      <c r="D23" s="108">
        <f aca="true" t="shared" si="7" ref="D23:N23">D22-D24</f>
        <v>19592</v>
      </c>
      <c r="E23" s="108">
        <f t="shared" si="7"/>
        <v>23877</v>
      </c>
      <c r="F23" s="108">
        <f t="shared" si="7"/>
        <v>19419</v>
      </c>
      <c r="G23" s="108">
        <f t="shared" si="7"/>
        <v>20863</v>
      </c>
      <c r="H23" s="108">
        <f t="shared" si="7"/>
        <v>20037</v>
      </c>
      <c r="I23" s="108">
        <f t="shared" si="7"/>
        <v>20102</v>
      </c>
      <c r="J23" s="108">
        <f t="shared" si="7"/>
        <v>20484</v>
      </c>
      <c r="K23" s="108">
        <f t="shared" si="7"/>
        <v>20113</v>
      </c>
      <c r="L23" s="108">
        <f t="shared" si="7"/>
        <v>20331</v>
      </c>
      <c r="M23" s="108">
        <f t="shared" si="7"/>
        <v>19300</v>
      </c>
      <c r="N23" s="108">
        <f t="shared" si="7"/>
        <v>31274</v>
      </c>
      <c r="O23" s="41">
        <f t="shared" si="6"/>
        <v>256356</v>
      </c>
      <c r="P23" s="5"/>
    </row>
    <row r="24" spans="1:15" ht="13.5">
      <c r="A24" s="79" t="s">
        <v>14</v>
      </c>
      <c r="B24" s="37" t="s">
        <v>100</v>
      </c>
      <c r="C24" s="108">
        <f>'[2]Vava''u'!B6</f>
        <v>427840</v>
      </c>
      <c r="D24" s="40">
        <f>'[2]Vava''u'!C6</f>
        <v>391870</v>
      </c>
      <c r="E24" s="40">
        <v>463660</v>
      </c>
      <c r="F24" s="40">
        <v>435630</v>
      </c>
      <c r="G24" s="40">
        <f>'[2]Vava''u'!F6</f>
        <v>425430</v>
      </c>
      <c r="H24" s="40">
        <f>'[2]Vava''u'!G6</f>
        <v>418430</v>
      </c>
      <c r="I24" s="40">
        <f>'[2]Vava''u'!H6</f>
        <v>430010</v>
      </c>
      <c r="J24" s="40">
        <f>'[2]Vava''u'!I6</f>
        <v>440670</v>
      </c>
      <c r="K24" s="40">
        <f>'[2]Vava''u'!J6</f>
        <v>423590</v>
      </c>
      <c r="L24" s="40">
        <f>'[2]Vava''u'!K6</f>
        <v>429010</v>
      </c>
      <c r="M24" s="40">
        <f>'[2]Vava''u'!L6</f>
        <v>400420</v>
      </c>
      <c r="N24" s="40">
        <f>'[2]Vava''u'!M6</f>
        <v>423410</v>
      </c>
      <c r="O24" s="41">
        <f t="shared" si="6"/>
        <v>5109970</v>
      </c>
    </row>
    <row r="25" spans="1:15" ht="13.5">
      <c r="A25" s="79" t="s">
        <v>107</v>
      </c>
      <c r="B25" s="37" t="s">
        <v>100</v>
      </c>
      <c r="C25" s="108">
        <f>'[2]Vava''u'!B7</f>
        <v>354949</v>
      </c>
      <c r="D25" s="40">
        <f>'[2]Vava''u'!C7</f>
        <v>345989</v>
      </c>
      <c r="E25" s="40">
        <f>'[2]Vava''u'!D7</f>
        <v>348861</v>
      </c>
      <c r="F25" s="40">
        <f>'[2]Vava''u'!E7</f>
        <v>394376</v>
      </c>
      <c r="G25" s="40">
        <f>'[2]Vava''u'!F7</f>
        <v>350600</v>
      </c>
      <c r="H25" s="40">
        <f>'[2]Vava''u'!G7</f>
        <v>358860</v>
      </c>
      <c r="I25" s="40">
        <f>'[5]System Losses - VV MOV'!$D$5</f>
        <v>340233</v>
      </c>
      <c r="J25" s="40">
        <f>'[2]Vava''u'!I7</f>
        <v>360316</v>
      </c>
      <c r="K25" s="40">
        <f>'[2]Vava''u'!J7</f>
        <v>395967</v>
      </c>
      <c r="L25" s="40">
        <f>'[2]Vava''u'!K7</f>
        <v>388665</v>
      </c>
      <c r="M25" s="40">
        <f>'[2]Vava''u'!L7</f>
        <v>346503</v>
      </c>
      <c r="N25" s="40">
        <f>'[2]Vava''u'!M7</f>
        <v>295764</v>
      </c>
      <c r="O25" s="41">
        <f t="shared" si="6"/>
        <v>4281083</v>
      </c>
    </row>
    <row r="26" spans="1:15" s="90" customFormat="1" ht="13.5">
      <c r="A26" s="79" t="s">
        <v>124</v>
      </c>
      <c r="B26" s="37" t="s">
        <v>100</v>
      </c>
      <c r="C26" s="109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41">
        <f t="shared" si="6"/>
        <v>0</v>
      </c>
    </row>
    <row r="27" spans="1:17" s="90" customFormat="1" ht="13.5">
      <c r="A27" s="79" t="s">
        <v>125</v>
      </c>
      <c r="B27" s="37" t="s">
        <v>100</v>
      </c>
      <c r="C27" s="129">
        <f>C24-C25</f>
        <v>72891</v>
      </c>
      <c r="D27" s="129">
        <f aca="true" t="shared" si="8" ref="D27:N27">D24-D25</f>
        <v>45881</v>
      </c>
      <c r="E27" s="129">
        <f t="shared" si="8"/>
        <v>114799</v>
      </c>
      <c r="F27" s="129">
        <f t="shared" si="8"/>
        <v>41254</v>
      </c>
      <c r="G27" s="129">
        <f t="shared" si="8"/>
        <v>74830</v>
      </c>
      <c r="H27" s="129">
        <f t="shared" si="8"/>
        <v>59570</v>
      </c>
      <c r="I27" s="129">
        <f t="shared" si="8"/>
        <v>89777</v>
      </c>
      <c r="J27" s="129">
        <f t="shared" si="8"/>
        <v>80354</v>
      </c>
      <c r="K27" s="129">
        <f t="shared" si="8"/>
        <v>27623</v>
      </c>
      <c r="L27" s="129">
        <f t="shared" si="8"/>
        <v>40345</v>
      </c>
      <c r="M27" s="129">
        <f t="shared" si="8"/>
        <v>53917</v>
      </c>
      <c r="N27" s="129">
        <f t="shared" si="8"/>
        <v>127646</v>
      </c>
      <c r="O27" s="41">
        <f t="shared" si="6"/>
        <v>828887</v>
      </c>
      <c r="P27" s="90">
        <v>743</v>
      </c>
      <c r="Q27" s="90">
        <f>P27/12</f>
        <v>61.916666666666664</v>
      </c>
    </row>
    <row r="28" spans="1:15" s="90" customFormat="1" ht="13.5">
      <c r="A28" s="79" t="s">
        <v>126</v>
      </c>
      <c r="B28" s="37" t="s">
        <v>100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41">
        <f t="shared" si="6"/>
        <v>0</v>
      </c>
    </row>
    <row r="29" spans="1:15" s="3" customFormat="1" ht="13.5">
      <c r="A29" s="79" t="s">
        <v>97</v>
      </c>
      <c r="B29" s="37" t="s">
        <v>105</v>
      </c>
      <c r="C29" s="42">
        <v>1158</v>
      </c>
      <c r="D29" s="42">
        <v>1158</v>
      </c>
      <c r="E29" s="42">
        <v>1158</v>
      </c>
      <c r="F29" s="42">
        <v>1158</v>
      </c>
      <c r="G29" s="42">
        <v>1158</v>
      </c>
      <c r="H29" s="42">
        <v>1158</v>
      </c>
      <c r="I29" s="42">
        <v>1158</v>
      </c>
      <c r="J29" s="42">
        <v>1158</v>
      </c>
      <c r="K29" s="42">
        <v>1158</v>
      </c>
      <c r="L29" s="42">
        <v>1158</v>
      </c>
      <c r="M29" s="42">
        <v>1158</v>
      </c>
      <c r="N29" s="42">
        <v>1158</v>
      </c>
      <c r="O29" s="41">
        <f>AVERAGE(C29:N29)</f>
        <v>1158</v>
      </c>
    </row>
    <row r="30" spans="1:18" s="3" customFormat="1" ht="13.5">
      <c r="A30" s="79" t="s">
        <v>98</v>
      </c>
      <c r="B30" s="37" t="s">
        <v>105</v>
      </c>
      <c r="C30" s="42">
        <v>1100.1</v>
      </c>
      <c r="D30" s="42">
        <v>1100.1</v>
      </c>
      <c r="E30" s="42">
        <v>1100.1</v>
      </c>
      <c r="F30" s="42">
        <v>1100.1</v>
      </c>
      <c r="G30" s="42">
        <v>1100.1</v>
      </c>
      <c r="H30" s="42">
        <v>1100.1</v>
      </c>
      <c r="I30" s="42">
        <v>1100.1</v>
      </c>
      <c r="J30" s="42">
        <v>1100.1</v>
      </c>
      <c r="K30" s="42">
        <v>1100.1</v>
      </c>
      <c r="L30" s="42">
        <v>1100.1</v>
      </c>
      <c r="M30" s="42">
        <v>1100.1</v>
      </c>
      <c r="N30" s="42">
        <v>1100.1</v>
      </c>
      <c r="O30" s="41">
        <f>AVERAGE(C30:N30)</f>
        <v>1100.1000000000001</v>
      </c>
      <c r="R30" s="113" t="s">
        <v>127</v>
      </c>
    </row>
    <row r="31" spans="1:15" ht="13.5">
      <c r="A31" s="79" t="s">
        <v>15</v>
      </c>
      <c r="B31" s="37" t="s">
        <v>101</v>
      </c>
      <c r="C31" s="108">
        <v>119074</v>
      </c>
      <c r="D31" s="44">
        <v>109655</v>
      </c>
      <c r="E31" s="44">
        <v>128765</v>
      </c>
      <c r="F31" s="44">
        <v>121787</v>
      </c>
      <c r="G31" s="44">
        <v>121039</v>
      </c>
      <c r="H31" s="44">
        <v>116885</v>
      </c>
      <c r="I31" s="44">
        <v>120093</v>
      </c>
      <c r="J31" s="44">
        <v>124045</v>
      </c>
      <c r="K31" s="44">
        <v>123222</v>
      </c>
      <c r="L31" s="44">
        <v>123984</v>
      </c>
      <c r="M31" s="44">
        <v>113994</v>
      </c>
      <c r="N31" s="44">
        <v>121543</v>
      </c>
      <c r="O31" s="41">
        <f t="shared" si="6"/>
        <v>1444086</v>
      </c>
    </row>
    <row r="32" spans="1:15" ht="13.5">
      <c r="A32" s="79" t="s">
        <v>84</v>
      </c>
      <c r="B32" s="37" t="s">
        <v>101</v>
      </c>
      <c r="C32" s="108">
        <v>421</v>
      </c>
      <c r="D32" s="44">
        <v>440</v>
      </c>
      <c r="E32" s="44">
        <v>490</v>
      </c>
      <c r="F32" s="44">
        <v>565</v>
      </c>
      <c r="G32" s="44">
        <v>615</v>
      </c>
      <c r="H32" s="44">
        <v>505</v>
      </c>
      <c r="I32" s="44">
        <v>458</v>
      </c>
      <c r="J32" s="44">
        <v>522</v>
      </c>
      <c r="K32" s="44">
        <v>533</v>
      </c>
      <c r="L32" s="44">
        <v>581</v>
      </c>
      <c r="M32" s="44">
        <v>437</v>
      </c>
      <c r="N32" s="44">
        <v>530</v>
      </c>
      <c r="O32" s="41">
        <f t="shared" si="6"/>
        <v>6097</v>
      </c>
    </row>
    <row r="33" spans="1:15" ht="13.5">
      <c r="A33" s="79" t="s">
        <v>83</v>
      </c>
      <c r="B33" s="37" t="s">
        <v>102</v>
      </c>
      <c r="C33" s="108">
        <f>'[2]Vava''u'!B9</f>
        <v>3193</v>
      </c>
      <c r="D33" s="40">
        <f>'[2]Vava''u'!C9</f>
        <v>3194</v>
      </c>
      <c r="E33" s="40">
        <f>'[2]Vava''u'!D9</f>
        <v>3195</v>
      </c>
      <c r="F33" s="40">
        <f>'[2]Vava''u'!E9</f>
        <v>3191</v>
      </c>
      <c r="G33" s="40">
        <f>'[2]Vava''u'!F9</f>
        <v>3193</v>
      </c>
      <c r="H33" s="40">
        <f>'[2]Vava''u'!G9</f>
        <v>3194</v>
      </c>
      <c r="I33" s="40">
        <f>'[2]Vava''u'!H9</f>
        <v>3193</v>
      </c>
      <c r="J33" s="40">
        <f>'[2]Vava''u'!I9</f>
        <v>3185</v>
      </c>
      <c r="K33" s="40">
        <f>'[2]Vava''u'!J9</f>
        <v>3195</v>
      </c>
      <c r="L33" s="40">
        <f>'[2]Vava''u'!K9</f>
        <v>3199</v>
      </c>
      <c r="M33" s="40">
        <f>'[2]Vava''u'!L9</f>
        <v>3202</v>
      </c>
      <c r="N33" s="40">
        <f>'[2]Vava''u'!M9</f>
        <v>3203</v>
      </c>
      <c r="O33" s="41">
        <f>MAX(C33:N33)</f>
        <v>3203</v>
      </c>
    </row>
    <row r="34" spans="1:15" ht="13.5">
      <c r="A34" s="79" t="s">
        <v>16</v>
      </c>
      <c r="B34" s="37" t="s">
        <v>104</v>
      </c>
      <c r="C34" s="108">
        <v>2414</v>
      </c>
      <c r="D34" s="44">
        <v>2206</v>
      </c>
      <c r="E34" s="44">
        <v>2584</v>
      </c>
      <c r="F34" s="44">
        <v>2464</v>
      </c>
      <c r="G34" s="44">
        <v>2367</v>
      </c>
      <c r="H34" s="44">
        <v>2305</v>
      </c>
      <c r="I34" s="44">
        <v>2262</v>
      </c>
      <c r="J34" s="44">
        <v>2926</v>
      </c>
      <c r="K34" s="44">
        <v>5350</v>
      </c>
      <c r="L34" s="44">
        <v>3912</v>
      </c>
      <c r="M34" s="44">
        <v>4142</v>
      </c>
      <c r="N34" s="44">
        <v>4783</v>
      </c>
      <c r="O34" s="41">
        <f t="shared" si="6"/>
        <v>37715</v>
      </c>
    </row>
    <row r="35" spans="1:15" ht="13.5">
      <c r="A35" s="79" t="s">
        <v>108</v>
      </c>
      <c r="B35" s="37" t="s">
        <v>105</v>
      </c>
      <c r="C35" s="110">
        <v>987</v>
      </c>
      <c r="D35" s="44">
        <v>985</v>
      </c>
      <c r="E35" s="44">
        <v>992</v>
      </c>
      <c r="F35" s="44">
        <v>995</v>
      </c>
      <c r="G35" s="44">
        <v>986</v>
      </c>
      <c r="H35" s="44">
        <v>1045</v>
      </c>
      <c r="I35" s="44">
        <v>1018</v>
      </c>
      <c r="J35" s="44">
        <v>1005</v>
      </c>
      <c r="K35" s="44">
        <v>1018</v>
      </c>
      <c r="L35" s="44">
        <v>1005</v>
      </c>
      <c r="M35" s="44">
        <v>1011</v>
      </c>
      <c r="N35" s="44">
        <v>1087</v>
      </c>
      <c r="O35" s="41">
        <f>MAX(C35:N35)</f>
        <v>1087</v>
      </c>
    </row>
    <row r="36" spans="1:15" ht="13.5">
      <c r="A36" s="79" t="s">
        <v>109</v>
      </c>
      <c r="B36" s="37" t="s">
        <v>105</v>
      </c>
      <c r="C36" s="110">
        <v>465</v>
      </c>
      <c r="D36" s="44">
        <v>455</v>
      </c>
      <c r="E36" s="44">
        <v>450</v>
      </c>
      <c r="F36" s="44">
        <v>456</v>
      </c>
      <c r="G36" s="44">
        <v>436</v>
      </c>
      <c r="H36" s="44">
        <v>456</v>
      </c>
      <c r="I36" s="44">
        <v>420</v>
      </c>
      <c r="J36" s="44">
        <v>415</v>
      </c>
      <c r="K36" s="44">
        <v>412</v>
      </c>
      <c r="L36" s="44">
        <v>413</v>
      </c>
      <c r="M36" s="44">
        <v>415</v>
      </c>
      <c r="N36" s="44">
        <v>465</v>
      </c>
      <c r="O36" s="41">
        <f>MIN(C36:N36)</f>
        <v>412</v>
      </c>
    </row>
    <row r="37" spans="1:15" ht="13.5">
      <c r="A37" s="79" t="s">
        <v>110</v>
      </c>
      <c r="B37" s="37" t="s">
        <v>103</v>
      </c>
      <c r="C37" s="145">
        <f>C22/C31</f>
        <v>3.769118363370677</v>
      </c>
      <c r="D37" s="145">
        <f aca="true" t="shared" si="9" ref="D37:O37">D22/D31</f>
        <v>3.7523323149879166</v>
      </c>
      <c r="E37" s="145">
        <f t="shared" si="9"/>
        <v>3.7862540286568556</v>
      </c>
      <c r="F37" s="145">
        <f t="shared" si="9"/>
        <v>3.7364332810562706</v>
      </c>
      <c r="G37" s="145">
        <f t="shared" si="9"/>
        <v>3.6871834697907286</v>
      </c>
      <c r="H37" s="145">
        <f t="shared" si="9"/>
        <v>3.7512683406767335</v>
      </c>
      <c r="I37" s="145">
        <f t="shared" si="9"/>
        <v>3.7480286111596848</v>
      </c>
      <c r="J37" s="145">
        <f t="shared" si="9"/>
        <v>3.7176347293320973</v>
      </c>
      <c r="K37" s="145">
        <f t="shared" si="9"/>
        <v>3.6008423820421678</v>
      </c>
      <c r="L37" s="145">
        <f t="shared" si="9"/>
        <v>3.6241853787585496</v>
      </c>
      <c r="M37" s="145">
        <f t="shared" si="9"/>
        <v>3.6819481727108445</v>
      </c>
      <c r="N37" s="145">
        <f t="shared" si="9"/>
        <v>3.7409311930757014</v>
      </c>
      <c r="O37" s="145">
        <f t="shared" si="9"/>
        <v>3.716070926523767</v>
      </c>
    </row>
    <row r="38" spans="1:15" ht="13.5">
      <c r="A38" s="49"/>
      <c r="B38" s="49"/>
      <c r="C38" s="106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2"/>
    </row>
    <row r="39" spans="1:15" ht="13.5">
      <c r="A39" s="45" t="s">
        <v>60</v>
      </c>
      <c r="B39" s="51" t="s">
        <v>99</v>
      </c>
      <c r="C39" s="102" t="s">
        <v>0</v>
      </c>
      <c r="D39" s="55" t="s">
        <v>1</v>
      </c>
      <c r="E39" s="55" t="s">
        <v>2</v>
      </c>
      <c r="F39" s="55" t="s">
        <v>3</v>
      </c>
      <c r="G39" s="55" t="s">
        <v>4</v>
      </c>
      <c r="H39" s="55" t="s">
        <v>5</v>
      </c>
      <c r="I39" s="56" t="s">
        <v>6</v>
      </c>
      <c r="J39" s="56" t="s">
        <v>7</v>
      </c>
      <c r="K39" s="56" t="s">
        <v>8</v>
      </c>
      <c r="L39" s="56" t="s">
        <v>9</v>
      </c>
      <c r="M39" s="56" t="s">
        <v>10</v>
      </c>
      <c r="N39" s="55" t="s">
        <v>11</v>
      </c>
      <c r="O39" s="56" t="s">
        <v>12</v>
      </c>
    </row>
    <row r="40" spans="1:15" ht="13.5">
      <c r="A40" s="80" t="s">
        <v>13</v>
      </c>
      <c r="B40" s="81" t="s">
        <v>100</v>
      </c>
      <c r="C40" s="111">
        <f>'[2]Ha''apai'!B5</f>
        <v>131428</v>
      </c>
      <c r="D40" s="48">
        <f>'[2]Ha''apai'!C5</f>
        <v>114791</v>
      </c>
      <c r="E40" s="48">
        <f>'[2]Ha''apai'!D5</f>
        <v>141274</v>
      </c>
      <c r="F40" s="48">
        <f>'[2]Ha''apai'!E5</f>
        <v>135624</v>
      </c>
      <c r="G40" s="48">
        <f>'[2]Ha''apai'!F5</f>
        <v>155411</v>
      </c>
      <c r="H40" s="48">
        <f>'[2]Ha''apai'!G5</f>
        <v>179053</v>
      </c>
      <c r="I40" s="48">
        <f>'[2]Ha''apai'!H5</f>
        <v>132738</v>
      </c>
      <c r="J40" s="48">
        <f>'[2]Ha''apai'!I5</f>
        <v>134861</v>
      </c>
      <c r="K40" s="48">
        <f>'[2]Ha''apai'!J5</f>
        <v>128175</v>
      </c>
      <c r="L40" s="172">
        <f>'[5]System Losses - Haapai MOV'!$B$8</f>
        <v>138159</v>
      </c>
      <c r="M40" s="48">
        <f>'[2]Ha''apai'!L5</f>
        <v>127824</v>
      </c>
      <c r="N40" s="48">
        <f>'[2]Ha''apai'!M5</f>
        <v>138993</v>
      </c>
      <c r="O40" s="43">
        <f aca="true" t="shared" si="10" ref="O40:O52">SUM(C40:N40)</f>
        <v>1658331</v>
      </c>
    </row>
    <row r="41" spans="1:15" ht="13.5">
      <c r="A41" s="80" t="s">
        <v>106</v>
      </c>
      <c r="B41" s="81" t="s">
        <v>100</v>
      </c>
      <c r="C41" s="111">
        <f>C40-C42</f>
        <v>5332</v>
      </c>
      <c r="D41" s="111">
        <f aca="true" t="shared" si="11" ref="D41:N41">D40-D42</f>
        <v>3923</v>
      </c>
      <c r="E41" s="111">
        <f t="shared" si="11"/>
        <v>4798</v>
      </c>
      <c r="F41" s="111">
        <f t="shared" si="11"/>
        <v>4668</v>
      </c>
      <c r="G41" s="111">
        <f t="shared" si="11"/>
        <v>5639</v>
      </c>
      <c r="H41" s="173">
        <f t="shared" si="11"/>
        <v>52681</v>
      </c>
      <c r="I41" s="111">
        <f t="shared" si="11"/>
        <v>8298</v>
      </c>
      <c r="J41" s="111">
        <f t="shared" si="11"/>
        <v>5645</v>
      </c>
      <c r="K41" s="111">
        <f t="shared" si="11"/>
        <v>5307</v>
      </c>
      <c r="L41" s="173">
        <f t="shared" si="11"/>
        <v>5847</v>
      </c>
      <c r="M41" s="111">
        <f t="shared" si="11"/>
        <v>5232</v>
      </c>
      <c r="N41" s="111">
        <f t="shared" si="11"/>
        <v>5901</v>
      </c>
      <c r="O41" s="43">
        <f t="shared" si="10"/>
        <v>113271</v>
      </c>
    </row>
    <row r="42" spans="1:15" ht="13.5">
      <c r="A42" s="80" t="s">
        <v>14</v>
      </c>
      <c r="B42" s="81" t="s">
        <v>100</v>
      </c>
      <c r="C42" s="111">
        <v>126096</v>
      </c>
      <c r="D42" s="48">
        <v>110868</v>
      </c>
      <c r="E42" s="48">
        <f>'[2]Ha''apai'!D7</f>
        <v>136476</v>
      </c>
      <c r="F42" s="48">
        <v>130956</v>
      </c>
      <c r="G42" s="48">
        <f>'[2]Ha''apai'!F7</f>
        <v>149772</v>
      </c>
      <c r="H42" s="48">
        <f>'[2]Ha''apai'!G7</f>
        <v>126372</v>
      </c>
      <c r="I42" s="172">
        <f>'[5]System Losses - Haapai MOV'!$C$5</f>
        <v>124440</v>
      </c>
      <c r="J42" s="48">
        <f>'[2]Ha''apai'!I7</f>
        <v>129216</v>
      </c>
      <c r="K42" s="48">
        <f>'[2]Ha''apai'!J7</f>
        <v>122868</v>
      </c>
      <c r="L42" s="172">
        <f>'[5]System Losses - Haapai MOV'!$C$8</f>
        <v>132312</v>
      </c>
      <c r="M42" s="48">
        <f>'[2]Ha''apai'!L7</f>
        <v>122592</v>
      </c>
      <c r="N42" s="48">
        <f>'[2]Ha''apai'!M7</f>
        <v>133092</v>
      </c>
      <c r="O42" s="43">
        <f t="shared" si="10"/>
        <v>1545060</v>
      </c>
    </row>
    <row r="43" spans="1:15" ht="13.5">
      <c r="A43" s="80" t="s">
        <v>107</v>
      </c>
      <c r="B43" s="81" t="s">
        <v>100</v>
      </c>
      <c r="C43" s="111">
        <f>'[2]Ha''apai'!B8</f>
        <v>101974</v>
      </c>
      <c r="D43" s="48">
        <f>'[2]Ha''apai'!C8</f>
        <v>95604</v>
      </c>
      <c r="E43" s="48">
        <f>'[2]Ha''apai'!D8</f>
        <v>120101</v>
      </c>
      <c r="F43" s="48">
        <f>'[2]Ha''apai'!E8</f>
        <v>109997</v>
      </c>
      <c r="G43" s="48">
        <f>'[2]Ha''apai'!F8</f>
        <v>120430</v>
      </c>
      <c r="H43" s="48">
        <f>'[2]Ha''apai'!G8</f>
        <v>111604</v>
      </c>
      <c r="I43" s="48">
        <f>'[2]Ha''apai'!H8</f>
        <v>100004</v>
      </c>
      <c r="J43" s="48">
        <f>'[2]Ha''apai'!I8</f>
        <v>118634</v>
      </c>
      <c r="K43" s="48">
        <f>'[2]Ha''apai'!J8</f>
        <v>105003</v>
      </c>
      <c r="L43" s="48">
        <f>'[2]Ha''apai'!K8</f>
        <v>105973</v>
      </c>
      <c r="M43" s="48">
        <f>'[2]Ha''apai'!L8</f>
        <v>115079</v>
      </c>
      <c r="N43" s="48">
        <f>'[2]Ha''apai'!M8</f>
        <v>108370</v>
      </c>
      <c r="O43" s="43">
        <f t="shared" si="10"/>
        <v>1312773</v>
      </c>
    </row>
    <row r="44" spans="1:15" s="3" customFormat="1" ht="13.5">
      <c r="A44" s="80" t="s">
        <v>124</v>
      </c>
      <c r="B44" s="81" t="s">
        <v>100</v>
      </c>
      <c r="C44" s="103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3">
        <f t="shared" si="10"/>
        <v>0</v>
      </c>
    </row>
    <row r="45" spans="1:15" s="3" customFormat="1" ht="13.5">
      <c r="A45" s="80" t="s">
        <v>125</v>
      </c>
      <c r="B45" s="81" t="s">
        <v>100</v>
      </c>
      <c r="C45" s="136">
        <f>C42-C43</f>
        <v>24122</v>
      </c>
      <c r="D45" s="136">
        <f aca="true" t="shared" si="12" ref="D45:N45">D42-D43</f>
        <v>15264</v>
      </c>
      <c r="E45" s="136">
        <f t="shared" si="12"/>
        <v>16375</v>
      </c>
      <c r="F45" s="136">
        <f t="shared" si="12"/>
        <v>20959</v>
      </c>
      <c r="G45" s="136">
        <f t="shared" si="12"/>
        <v>29342</v>
      </c>
      <c r="H45" s="136">
        <f t="shared" si="12"/>
        <v>14768</v>
      </c>
      <c r="I45" s="136">
        <f t="shared" si="12"/>
        <v>24436</v>
      </c>
      <c r="J45" s="136">
        <f t="shared" si="12"/>
        <v>10582</v>
      </c>
      <c r="K45" s="136">
        <f t="shared" si="12"/>
        <v>17865</v>
      </c>
      <c r="L45" s="174">
        <f t="shared" si="12"/>
        <v>26339</v>
      </c>
      <c r="M45" s="136">
        <f t="shared" si="12"/>
        <v>7513</v>
      </c>
      <c r="N45" s="136">
        <f t="shared" si="12"/>
        <v>24722</v>
      </c>
      <c r="O45" s="136">
        <f>SUM(C45:N45)</f>
        <v>232287</v>
      </c>
    </row>
    <row r="46" spans="1:15" s="3" customFormat="1" ht="13.5">
      <c r="A46" s="80" t="s">
        <v>126</v>
      </c>
      <c r="B46" s="81" t="s">
        <v>100</v>
      </c>
      <c r="C46" s="103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3">
        <f t="shared" si="10"/>
        <v>0</v>
      </c>
    </row>
    <row r="47" spans="1:19" s="3" customFormat="1" ht="13.5">
      <c r="A47" s="80" t="s">
        <v>97</v>
      </c>
      <c r="B47" s="81" t="s">
        <v>105</v>
      </c>
      <c r="C47" s="42">
        <v>372</v>
      </c>
      <c r="D47" s="42">
        <v>372</v>
      </c>
      <c r="E47" s="42">
        <v>372</v>
      </c>
      <c r="F47" s="42">
        <v>372</v>
      </c>
      <c r="G47" s="42">
        <v>372</v>
      </c>
      <c r="H47" s="42">
        <v>372</v>
      </c>
      <c r="I47" s="42">
        <v>372</v>
      </c>
      <c r="J47" s="42">
        <v>372</v>
      </c>
      <c r="K47" s="42">
        <v>372</v>
      </c>
      <c r="L47" s="42">
        <v>372</v>
      </c>
      <c r="M47" s="42">
        <v>372</v>
      </c>
      <c r="N47" s="42">
        <v>372</v>
      </c>
      <c r="O47" s="43">
        <f>AVERAGE(C47:N47)</f>
        <v>372</v>
      </c>
      <c r="P47" s="11"/>
      <c r="Q47" s="11"/>
      <c r="R47" s="11"/>
      <c r="S47" s="12"/>
    </row>
    <row r="48" spans="1:19" s="3" customFormat="1" ht="13.5">
      <c r="A48" s="80" t="s">
        <v>98</v>
      </c>
      <c r="B48" s="81" t="s">
        <v>105</v>
      </c>
      <c r="C48" s="42">
        <v>353.4</v>
      </c>
      <c r="D48" s="42">
        <v>353.4</v>
      </c>
      <c r="E48" s="42">
        <v>353.4</v>
      </c>
      <c r="F48" s="42">
        <v>353.4</v>
      </c>
      <c r="G48" s="42">
        <v>353.4</v>
      </c>
      <c r="H48" s="42">
        <v>353.4</v>
      </c>
      <c r="I48" s="42">
        <v>353.4</v>
      </c>
      <c r="J48" s="42">
        <v>353.4</v>
      </c>
      <c r="K48" s="42">
        <v>353.4</v>
      </c>
      <c r="L48" s="42">
        <v>353.4</v>
      </c>
      <c r="M48" s="42">
        <v>353.4</v>
      </c>
      <c r="N48" s="42">
        <v>353.4</v>
      </c>
      <c r="O48" s="43">
        <f>AVERAGE(C48:N48)</f>
        <v>353.40000000000003</v>
      </c>
      <c r="P48" s="11"/>
      <c r="Q48" s="11"/>
      <c r="R48" s="11"/>
      <c r="S48" s="12"/>
    </row>
    <row r="49" spans="1:15" ht="13.5">
      <c r="A49" s="80" t="s">
        <v>15</v>
      </c>
      <c r="B49" s="81" t="s">
        <v>101</v>
      </c>
      <c r="C49" s="111">
        <v>35189</v>
      </c>
      <c r="D49" s="48">
        <v>31117</v>
      </c>
      <c r="E49" s="48">
        <v>39002</v>
      </c>
      <c r="F49" s="48">
        <v>37169</v>
      </c>
      <c r="G49" s="48">
        <v>41232</v>
      </c>
      <c r="H49" s="48">
        <v>35459</v>
      </c>
      <c r="I49" s="48">
        <v>35244</v>
      </c>
      <c r="J49" s="48">
        <v>36133</v>
      </c>
      <c r="K49" s="48">
        <v>34818</v>
      </c>
      <c r="L49" s="48">
        <v>37606</v>
      </c>
      <c r="M49" s="48">
        <v>35636</v>
      </c>
      <c r="N49" s="48">
        <v>37793</v>
      </c>
      <c r="O49" s="43">
        <f t="shared" si="10"/>
        <v>436398</v>
      </c>
    </row>
    <row r="50" spans="1:16" s="3" customFormat="1" ht="13.5">
      <c r="A50" s="80" t="s">
        <v>84</v>
      </c>
      <c r="B50" s="81" t="s">
        <v>101</v>
      </c>
      <c r="C50" s="104">
        <v>183</v>
      </c>
      <c r="D50" s="42">
        <v>236</v>
      </c>
      <c r="E50" s="82">
        <v>248</v>
      </c>
      <c r="F50" s="82">
        <v>174</v>
      </c>
      <c r="G50" s="82">
        <v>237</v>
      </c>
      <c r="H50" s="82">
        <v>248</v>
      </c>
      <c r="I50" s="82">
        <v>182</v>
      </c>
      <c r="J50" s="82">
        <v>176</v>
      </c>
      <c r="K50" s="82">
        <v>212</v>
      </c>
      <c r="L50" s="82">
        <v>422</v>
      </c>
      <c r="M50" s="82">
        <v>154</v>
      </c>
      <c r="N50" s="82">
        <v>242</v>
      </c>
      <c r="O50" s="43">
        <f t="shared" si="10"/>
        <v>2714</v>
      </c>
      <c r="P50" s="11"/>
    </row>
    <row r="51" spans="1:15" ht="13.5">
      <c r="A51" s="80" t="s">
        <v>83</v>
      </c>
      <c r="B51" s="81" t="s">
        <v>102</v>
      </c>
      <c r="C51" s="111">
        <f>'[2]Ha''apai'!B10</f>
        <v>978</v>
      </c>
      <c r="D51" s="48">
        <f>'[2]Ha''apai'!C10</f>
        <v>979</v>
      </c>
      <c r="E51" s="48">
        <f>'[2]Ha''apai'!D10</f>
        <v>983</v>
      </c>
      <c r="F51" s="48">
        <f>'[2]Ha''apai'!E10</f>
        <v>982</v>
      </c>
      <c r="G51" s="48">
        <f>'[2]Ha''apai'!F10</f>
        <v>984</v>
      </c>
      <c r="H51" s="48">
        <f>'[2]Ha''apai'!G10</f>
        <v>985</v>
      </c>
      <c r="I51" s="48">
        <f>'[2]Ha''apai'!H10</f>
        <v>984</v>
      </c>
      <c r="J51" s="48">
        <f>'[2]Ha''apai'!I10</f>
        <v>984</v>
      </c>
      <c r="K51" s="48">
        <f>'[2]Ha''apai'!J10</f>
        <v>985</v>
      </c>
      <c r="L51" s="48">
        <f>'[2]Ha''apai'!K10</f>
        <v>990</v>
      </c>
      <c r="M51" s="48">
        <f>'[2]Ha''apai'!L10</f>
        <v>990</v>
      </c>
      <c r="N51" s="48">
        <f>'[2]Ha''apai'!M10</f>
        <v>991</v>
      </c>
      <c r="O51" s="43">
        <f>MAX(C51:N51)</f>
        <v>991</v>
      </c>
    </row>
    <row r="52" spans="1:15" ht="13.5">
      <c r="A52" s="80" t="s">
        <v>16</v>
      </c>
      <c r="B52" s="81" t="s">
        <v>104</v>
      </c>
      <c r="C52" s="111">
        <v>1374</v>
      </c>
      <c r="D52" s="48">
        <v>1192</v>
      </c>
      <c r="E52" s="48">
        <v>1459</v>
      </c>
      <c r="F52" s="48">
        <v>1411</v>
      </c>
      <c r="G52" s="48">
        <v>1463</v>
      </c>
      <c r="H52" s="48">
        <v>1342</v>
      </c>
      <c r="I52" s="48">
        <v>1307</v>
      </c>
      <c r="J52" s="48">
        <v>1359</v>
      </c>
      <c r="K52" s="48">
        <v>1306</v>
      </c>
      <c r="L52" s="48">
        <v>1404</v>
      </c>
      <c r="M52" s="48">
        <v>1299</v>
      </c>
      <c r="N52" s="48">
        <v>1420</v>
      </c>
      <c r="O52" s="43">
        <f t="shared" si="10"/>
        <v>16336</v>
      </c>
    </row>
    <row r="53" spans="1:15" ht="13.5">
      <c r="A53" s="80" t="s">
        <v>108</v>
      </c>
      <c r="B53" s="81" t="s">
        <v>105</v>
      </c>
      <c r="C53" s="111">
        <v>292</v>
      </c>
      <c r="D53" s="48">
        <v>278</v>
      </c>
      <c r="E53" s="48">
        <v>305</v>
      </c>
      <c r="F53" s="48">
        <v>315</v>
      </c>
      <c r="G53" s="48">
        <v>345</v>
      </c>
      <c r="H53" s="48">
        <v>315</v>
      </c>
      <c r="I53" s="48">
        <v>310</v>
      </c>
      <c r="J53" s="48">
        <v>308</v>
      </c>
      <c r="K53" s="48">
        <v>302</v>
      </c>
      <c r="L53" s="48">
        <v>324</v>
      </c>
      <c r="M53" s="48">
        <v>312</v>
      </c>
      <c r="N53" s="48">
        <v>326</v>
      </c>
      <c r="O53" s="43">
        <f>MAX(C53:N53)</f>
        <v>345</v>
      </c>
    </row>
    <row r="54" spans="1:15" ht="13.5">
      <c r="A54" s="80" t="s">
        <v>109</v>
      </c>
      <c r="B54" s="81" t="s">
        <v>105</v>
      </c>
      <c r="C54" s="111">
        <v>107</v>
      </c>
      <c r="D54" s="48">
        <v>95</v>
      </c>
      <c r="E54" s="48">
        <v>129</v>
      </c>
      <c r="F54" s="48">
        <v>129</v>
      </c>
      <c r="G54" s="48">
        <v>145</v>
      </c>
      <c r="H54" s="48">
        <v>138</v>
      </c>
      <c r="I54" s="48">
        <v>129</v>
      </c>
      <c r="J54" s="48">
        <v>130</v>
      </c>
      <c r="K54" s="48">
        <v>129</v>
      </c>
      <c r="L54" s="48">
        <v>130</v>
      </c>
      <c r="M54" s="48">
        <v>107</v>
      </c>
      <c r="N54" s="48">
        <v>120</v>
      </c>
      <c r="O54" s="43">
        <f>MIN(C54:N54)</f>
        <v>95</v>
      </c>
    </row>
    <row r="55" spans="1:16" s="3" customFormat="1" ht="13.5">
      <c r="A55" s="80" t="s">
        <v>110</v>
      </c>
      <c r="B55" s="81" t="s">
        <v>103</v>
      </c>
      <c r="C55" s="147">
        <f>C40/C49</f>
        <v>3.734917161613004</v>
      </c>
      <c r="D55" s="147">
        <f aca="true" t="shared" si="13" ref="D55:O55">D40/D49</f>
        <v>3.6890124369315807</v>
      </c>
      <c r="E55" s="147">
        <f t="shared" si="13"/>
        <v>3.6222245013076253</v>
      </c>
      <c r="F55" s="147">
        <f t="shared" si="13"/>
        <v>3.6488471575775514</v>
      </c>
      <c r="G55" s="147">
        <f t="shared" si="13"/>
        <v>3.769184128831975</v>
      </c>
      <c r="H55" s="147">
        <f t="shared" si="13"/>
        <v>5.049578386305311</v>
      </c>
      <c r="I55" s="147">
        <f t="shared" si="13"/>
        <v>3.7662580864828055</v>
      </c>
      <c r="J55" s="147">
        <f t="shared" si="13"/>
        <v>3.7323499294273934</v>
      </c>
      <c r="K55" s="147">
        <f t="shared" si="13"/>
        <v>3.6812855419610546</v>
      </c>
      <c r="L55" s="147">
        <f t="shared" si="13"/>
        <v>3.673855235866617</v>
      </c>
      <c r="M55" s="147">
        <f t="shared" si="13"/>
        <v>3.5869345605567404</v>
      </c>
      <c r="N55" s="147">
        <f t="shared" si="13"/>
        <v>3.6777445558701345</v>
      </c>
      <c r="O55" s="147">
        <f t="shared" si="13"/>
        <v>3.8000426216435454</v>
      </c>
      <c r="P55" s="11"/>
    </row>
    <row r="56" spans="1:15" ht="13.5">
      <c r="A56" s="49"/>
      <c r="B56" s="49"/>
      <c r="C56" s="106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2"/>
    </row>
    <row r="57" spans="1:15" ht="13.5">
      <c r="A57" s="33" t="s">
        <v>57</v>
      </c>
      <c r="B57" s="62" t="s">
        <v>99</v>
      </c>
      <c r="C57" s="107" t="s">
        <v>0</v>
      </c>
      <c r="D57" s="35" t="s">
        <v>1</v>
      </c>
      <c r="E57" s="35" t="s">
        <v>2</v>
      </c>
      <c r="F57" s="35" t="s">
        <v>3</v>
      </c>
      <c r="G57" s="35" t="s">
        <v>4</v>
      </c>
      <c r="H57" s="35" t="s">
        <v>5</v>
      </c>
      <c r="I57" s="36" t="s">
        <v>6</v>
      </c>
      <c r="J57" s="36" t="s">
        <v>7</v>
      </c>
      <c r="K57" s="36" t="s">
        <v>8</v>
      </c>
      <c r="L57" s="36" t="s">
        <v>9</v>
      </c>
      <c r="M57" s="36" t="s">
        <v>10</v>
      </c>
      <c r="N57" s="35" t="s">
        <v>11</v>
      </c>
      <c r="O57" s="36" t="s">
        <v>12</v>
      </c>
    </row>
    <row r="58" spans="1:15" ht="13.5">
      <c r="A58" s="79" t="s">
        <v>13</v>
      </c>
      <c r="B58" s="37" t="s">
        <v>100</v>
      </c>
      <c r="C58" s="110">
        <f>'[2]Eua'!B5</f>
        <v>91691</v>
      </c>
      <c r="D58" s="38">
        <f>'[2]Eua'!C5</f>
        <v>81370</v>
      </c>
      <c r="E58" s="38">
        <v>106638</v>
      </c>
      <c r="F58" s="38">
        <v>94146</v>
      </c>
      <c r="G58" s="38">
        <v>94147</v>
      </c>
      <c r="H58" s="38">
        <v>95673</v>
      </c>
      <c r="I58" s="38">
        <f>'[2]Eua'!H5</f>
        <v>100371</v>
      </c>
      <c r="J58" s="38">
        <v>98378</v>
      </c>
      <c r="K58" s="171">
        <f>'[6]Eua'!J5</f>
        <v>98754</v>
      </c>
      <c r="L58" s="38">
        <v>94901</v>
      </c>
      <c r="M58" s="171">
        <f>'[6]Eua'!$L$5</f>
        <v>86705</v>
      </c>
      <c r="N58" s="171">
        <f>'[6]Eua'!$M$5</f>
        <v>101858</v>
      </c>
      <c r="O58" s="41">
        <f aca="true" t="shared" si="14" ref="O58:O70">SUM(C58:N58)</f>
        <v>1144632</v>
      </c>
    </row>
    <row r="59" spans="1:15" ht="13.5">
      <c r="A59" s="79" t="s">
        <v>106</v>
      </c>
      <c r="B59" s="37" t="s">
        <v>100</v>
      </c>
      <c r="C59" s="110">
        <f>C58-C60</f>
        <v>935</v>
      </c>
      <c r="D59" s="110">
        <f aca="true" t="shared" si="15" ref="D59:N59">D58-D60</f>
        <v>4294</v>
      </c>
      <c r="E59" s="110">
        <f t="shared" si="15"/>
        <v>10194</v>
      </c>
      <c r="F59" s="110">
        <f t="shared" si="15"/>
        <v>2490</v>
      </c>
      <c r="G59" s="110">
        <f t="shared" si="15"/>
        <v>2323</v>
      </c>
      <c r="H59" s="110">
        <f t="shared" si="15"/>
        <v>8253</v>
      </c>
      <c r="I59" s="110">
        <f t="shared" si="15"/>
        <v>6315</v>
      </c>
      <c r="J59" s="110">
        <f t="shared" si="15"/>
        <v>4238</v>
      </c>
      <c r="K59" s="171">
        <f>'[6]Eua'!J6</f>
        <v>441</v>
      </c>
      <c r="L59" s="110">
        <f t="shared" si="15"/>
        <v>4865</v>
      </c>
      <c r="M59" s="110">
        <f t="shared" si="15"/>
        <v>1949</v>
      </c>
      <c r="N59" s="110">
        <f t="shared" si="15"/>
        <v>6866</v>
      </c>
      <c r="O59" s="41">
        <f t="shared" si="14"/>
        <v>53163</v>
      </c>
    </row>
    <row r="60" spans="1:15" ht="13.5">
      <c r="A60" s="79" t="s">
        <v>14</v>
      </c>
      <c r="B60" s="37" t="s">
        <v>100</v>
      </c>
      <c r="C60" s="110">
        <f>'[2]Eua'!B7</f>
        <v>90756</v>
      </c>
      <c r="D60" s="38">
        <f>'[2]Eua'!C7</f>
        <v>77076</v>
      </c>
      <c r="E60" s="38">
        <f>'[2]Eua'!D7</f>
        <v>96444</v>
      </c>
      <c r="F60" s="38">
        <f>'[2]Eua'!E7</f>
        <v>91656</v>
      </c>
      <c r="G60" s="38">
        <f>'[2]Eua'!F7</f>
        <v>91824</v>
      </c>
      <c r="H60" s="38">
        <f>'[2]Eua'!G7</f>
        <v>87420</v>
      </c>
      <c r="I60" s="38">
        <f>'[2]Eua'!H7</f>
        <v>94056</v>
      </c>
      <c r="J60" s="38">
        <f>'[2]Eua'!I7</f>
        <v>94140</v>
      </c>
      <c r="K60" s="171">
        <f>'[6]Eua'!J7</f>
        <v>78636</v>
      </c>
      <c r="L60" s="38">
        <f>'[2]Eua'!K7</f>
        <v>90036</v>
      </c>
      <c r="M60" s="38">
        <f>'[2]Eua'!L7</f>
        <v>84756</v>
      </c>
      <c r="N60" s="38">
        <f>'[2]Eua'!M7</f>
        <v>94992</v>
      </c>
      <c r="O60" s="41">
        <f t="shared" si="14"/>
        <v>1071792</v>
      </c>
    </row>
    <row r="61" spans="1:15" ht="13.5">
      <c r="A61" s="79" t="s">
        <v>107</v>
      </c>
      <c r="B61" s="37" t="s">
        <v>100</v>
      </c>
      <c r="C61" s="110">
        <f>'[2]Eua'!B8</f>
        <v>93479</v>
      </c>
      <c r="D61" s="38">
        <f>'[2]Eua'!C8</f>
        <v>68669</v>
      </c>
      <c r="E61" s="38">
        <f>'[2]Eua'!D8</f>
        <v>78583</v>
      </c>
      <c r="F61" s="38">
        <f>'[2]Eua'!E8</f>
        <v>72484</v>
      </c>
      <c r="G61" s="38">
        <f>'[2]Eua'!F8</f>
        <v>77888</v>
      </c>
      <c r="H61" s="38">
        <f>'[2]Eua'!G8</f>
        <v>76100</v>
      </c>
      <c r="I61" s="38">
        <f>'[2]Eua'!H8</f>
        <v>72615</v>
      </c>
      <c r="J61" s="38">
        <f>'[2]Eua'!I8</f>
        <v>76715</v>
      </c>
      <c r="K61" s="171">
        <f>'[6]Eua'!J8</f>
        <v>72256</v>
      </c>
      <c r="L61" s="38">
        <f>'[2]Eua'!K8</f>
        <v>78027</v>
      </c>
      <c r="M61" s="38">
        <f>'[2]Eua'!L8</f>
        <v>72470</v>
      </c>
      <c r="N61" s="38">
        <f>'[2]Eua'!M8</f>
        <v>85753</v>
      </c>
      <c r="O61" s="41">
        <f t="shared" si="14"/>
        <v>925039</v>
      </c>
    </row>
    <row r="62" spans="1:15" s="90" customFormat="1" ht="13.5">
      <c r="A62" s="79" t="s">
        <v>124</v>
      </c>
      <c r="B62" s="37" t="s">
        <v>100</v>
      </c>
      <c r="C62" s="109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41">
        <f t="shared" si="14"/>
        <v>0</v>
      </c>
    </row>
    <row r="63" spans="1:19" s="90" customFormat="1" ht="13.5">
      <c r="A63" s="79" t="s">
        <v>125</v>
      </c>
      <c r="B63" s="37" t="s">
        <v>100</v>
      </c>
      <c r="C63" s="144">
        <f>C60-C61</f>
        <v>-2723</v>
      </c>
      <c r="D63" s="136">
        <f aca="true" t="shared" si="16" ref="D63:N63">D60-D61</f>
        <v>8407</v>
      </c>
      <c r="E63" s="136">
        <f t="shared" si="16"/>
        <v>17861</v>
      </c>
      <c r="F63" s="136">
        <f t="shared" si="16"/>
        <v>19172</v>
      </c>
      <c r="G63" s="136">
        <f t="shared" si="16"/>
        <v>13936</v>
      </c>
      <c r="H63" s="136">
        <f t="shared" si="16"/>
        <v>11320</v>
      </c>
      <c r="I63" s="136">
        <f t="shared" si="16"/>
        <v>21441</v>
      </c>
      <c r="J63" s="136">
        <f t="shared" si="16"/>
        <v>17425</v>
      </c>
      <c r="K63" s="136">
        <f t="shared" si="16"/>
        <v>6380</v>
      </c>
      <c r="L63" s="136">
        <f t="shared" si="16"/>
        <v>12009</v>
      </c>
      <c r="M63" s="136">
        <f t="shared" si="16"/>
        <v>12286</v>
      </c>
      <c r="N63" s="136">
        <f t="shared" si="16"/>
        <v>9239</v>
      </c>
      <c r="O63" s="41">
        <f t="shared" si="14"/>
        <v>146753</v>
      </c>
      <c r="P63" s="90">
        <v>63</v>
      </c>
      <c r="Q63" s="90">
        <v>6</v>
      </c>
      <c r="R63" s="135">
        <f>P63/12</f>
        <v>5.25</v>
      </c>
      <c r="S63" s="135">
        <f>Q63/12</f>
        <v>0.5</v>
      </c>
    </row>
    <row r="64" spans="1:15" s="90" customFormat="1" ht="13.5">
      <c r="A64" s="79" t="s">
        <v>126</v>
      </c>
      <c r="B64" s="37" t="s">
        <v>100</v>
      </c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41">
        <f t="shared" si="14"/>
        <v>0</v>
      </c>
    </row>
    <row r="65" spans="1:15" s="3" customFormat="1" ht="13.5">
      <c r="A65" s="79" t="s">
        <v>97</v>
      </c>
      <c r="B65" s="37" t="s">
        <v>105</v>
      </c>
      <c r="C65" s="42">
        <v>187</v>
      </c>
      <c r="D65" s="42">
        <v>187</v>
      </c>
      <c r="E65" s="42">
        <v>187</v>
      </c>
      <c r="F65" s="42">
        <v>187</v>
      </c>
      <c r="G65" s="42">
        <v>187</v>
      </c>
      <c r="H65" s="42">
        <v>187</v>
      </c>
      <c r="I65" s="42">
        <v>187</v>
      </c>
      <c r="J65" s="42">
        <v>187</v>
      </c>
      <c r="K65" s="42">
        <v>187</v>
      </c>
      <c r="L65" s="42">
        <v>187</v>
      </c>
      <c r="M65" s="42">
        <v>187</v>
      </c>
      <c r="N65" s="42">
        <v>187</v>
      </c>
      <c r="O65" s="41">
        <f>AVERAGE(C65:N65)</f>
        <v>187</v>
      </c>
    </row>
    <row r="66" spans="1:15" s="3" customFormat="1" ht="13.5">
      <c r="A66" s="79" t="s">
        <v>98</v>
      </c>
      <c r="B66" s="37" t="s">
        <v>105</v>
      </c>
      <c r="C66" s="42">
        <v>159</v>
      </c>
      <c r="D66" s="42">
        <v>159</v>
      </c>
      <c r="E66" s="42">
        <v>159</v>
      </c>
      <c r="F66" s="42">
        <v>159</v>
      </c>
      <c r="G66" s="42">
        <v>159</v>
      </c>
      <c r="H66" s="42">
        <v>159</v>
      </c>
      <c r="I66" s="42">
        <v>159</v>
      </c>
      <c r="J66" s="42">
        <v>159</v>
      </c>
      <c r="K66" s="42">
        <v>159</v>
      </c>
      <c r="L66" s="42">
        <v>159</v>
      </c>
      <c r="M66" s="42">
        <v>159</v>
      </c>
      <c r="N66" s="42">
        <v>159</v>
      </c>
      <c r="O66" s="41">
        <f>AVERAGE(C66:N66)</f>
        <v>159</v>
      </c>
    </row>
    <row r="67" spans="1:15" ht="13.5">
      <c r="A67" s="79" t="s">
        <v>15</v>
      </c>
      <c r="B67" s="37" t="s">
        <v>101</v>
      </c>
      <c r="C67" s="110">
        <v>25360</v>
      </c>
      <c r="D67" s="38">
        <v>22143</v>
      </c>
      <c r="E67" s="38">
        <v>27475</v>
      </c>
      <c r="F67" s="38">
        <v>25508</v>
      </c>
      <c r="G67" s="38">
        <v>25832</v>
      </c>
      <c r="H67" s="38">
        <v>24557</v>
      </c>
      <c r="I67" s="38">
        <v>27124</v>
      </c>
      <c r="J67" s="38">
        <v>25640</v>
      </c>
      <c r="K67" s="38">
        <v>24873</v>
      </c>
      <c r="L67" s="44">
        <v>27203</v>
      </c>
      <c r="M67" s="38">
        <v>25710</v>
      </c>
      <c r="N67" s="38">
        <v>28430</v>
      </c>
      <c r="O67" s="41">
        <f t="shared" si="14"/>
        <v>309855</v>
      </c>
    </row>
    <row r="68" spans="1:15" ht="13.5">
      <c r="A68" s="79" t="s">
        <v>84</v>
      </c>
      <c r="B68" s="37" t="s">
        <v>101</v>
      </c>
      <c r="C68" s="108">
        <v>190</v>
      </c>
      <c r="D68" s="44">
        <v>170</v>
      </c>
      <c r="E68" s="44">
        <v>160</v>
      </c>
      <c r="F68" s="44">
        <v>160</v>
      </c>
      <c r="G68" s="44">
        <v>160</v>
      </c>
      <c r="H68" s="44">
        <v>160</v>
      </c>
      <c r="I68" s="44">
        <v>180</v>
      </c>
      <c r="J68" s="44">
        <v>185</v>
      </c>
      <c r="K68" s="44">
        <v>180</v>
      </c>
      <c r="L68" s="44">
        <v>165</v>
      </c>
      <c r="M68" s="44">
        <v>170</v>
      </c>
      <c r="N68" s="44">
        <v>190</v>
      </c>
      <c r="O68" s="41">
        <f t="shared" si="14"/>
        <v>2070</v>
      </c>
    </row>
    <row r="69" spans="1:15" ht="13.5">
      <c r="A69" s="79" t="s">
        <v>83</v>
      </c>
      <c r="B69" s="37" t="s">
        <v>102</v>
      </c>
      <c r="C69" s="110">
        <f>'[2]Eua'!B10</f>
        <v>1038</v>
      </c>
      <c r="D69" s="38">
        <f>'[2]Eua'!C10</f>
        <v>1029</v>
      </c>
      <c r="E69" s="38">
        <f>'[2]Eua'!D10</f>
        <v>1034</v>
      </c>
      <c r="F69" s="38">
        <f>'[2]Eua'!E10</f>
        <v>1037</v>
      </c>
      <c r="G69" s="38">
        <f>'[2]Eua'!F10</f>
        <v>1043</v>
      </c>
      <c r="H69" s="38">
        <f>'[2]Eua'!G10</f>
        <v>1046</v>
      </c>
      <c r="I69" s="38">
        <f>'[2]Eua'!H10</f>
        <v>1047</v>
      </c>
      <c r="J69" s="38">
        <f>'[2]Eua'!I10</f>
        <v>1050</v>
      </c>
      <c r="K69" s="38">
        <f>'[2]Eua'!J10</f>
        <v>1054</v>
      </c>
      <c r="L69" s="38">
        <f>'[2]Eua'!K10</f>
        <v>1056</v>
      </c>
      <c r="M69" s="38">
        <f>'[2]Eua'!L10</f>
        <v>1065</v>
      </c>
      <c r="N69" s="38">
        <f>'[2]Eua'!M10</f>
        <v>1066</v>
      </c>
      <c r="O69" s="41">
        <f>MAX(C69:N69)</f>
        <v>1066</v>
      </c>
    </row>
    <row r="70" spans="1:15" ht="13.5">
      <c r="A70" s="79" t="s">
        <v>16</v>
      </c>
      <c r="B70" s="37" t="s">
        <v>104</v>
      </c>
      <c r="C70" s="110">
        <v>995</v>
      </c>
      <c r="D70" s="38">
        <v>869</v>
      </c>
      <c r="E70" s="38">
        <v>1076</v>
      </c>
      <c r="F70" s="38">
        <v>1004</v>
      </c>
      <c r="G70" s="38">
        <v>990</v>
      </c>
      <c r="H70" s="38">
        <v>934</v>
      </c>
      <c r="I70" s="38">
        <v>998</v>
      </c>
      <c r="J70" s="38">
        <v>1015</v>
      </c>
      <c r="K70" s="38">
        <v>928</v>
      </c>
      <c r="L70" s="38">
        <v>1062</v>
      </c>
      <c r="M70" s="38">
        <v>983</v>
      </c>
      <c r="N70" s="38">
        <v>1147</v>
      </c>
      <c r="O70" s="41">
        <f t="shared" si="14"/>
        <v>12001</v>
      </c>
    </row>
    <row r="71" spans="1:15" ht="13.5">
      <c r="A71" s="79" t="s">
        <v>108</v>
      </c>
      <c r="B71" s="37" t="s">
        <v>105</v>
      </c>
      <c r="C71" s="110">
        <v>270</v>
      </c>
      <c r="D71" s="38">
        <v>270</v>
      </c>
      <c r="E71" s="38">
        <v>270</v>
      </c>
      <c r="F71" s="38">
        <v>270</v>
      </c>
      <c r="G71" s="38">
        <v>270</v>
      </c>
      <c r="H71" s="38">
        <v>270</v>
      </c>
      <c r="I71" s="38">
        <v>270</v>
      </c>
      <c r="J71" s="38">
        <v>270</v>
      </c>
      <c r="K71" s="38">
        <v>270</v>
      </c>
      <c r="L71" s="38">
        <v>270</v>
      </c>
      <c r="M71" s="38">
        <v>270</v>
      </c>
      <c r="N71" s="38">
        <v>275</v>
      </c>
      <c r="O71" s="41">
        <f>MAX(C71:N71)</f>
        <v>275</v>
      </c>
    </row>
    <row r="72" spans="1:15" ht="13.5">
      <c r="A72" s="79" t="s">
        <v>109</v>
      </c>
      <c r="B72" s="37" t="s">
        <v>105</v>
      </c>
      <c r="C72" s="110">
        <v>85</v>
      </c>
      <c r="D72" s="38">
        <v>85</v>
      </c>
      <c r="E72" s="38">
        <v>86</v>
      </c>
      <c r="F72" s="38">
        <v>85</v>
      </c>
      <c r="G72" s="38">
        <v>86</v>
      </c>
      <c r="H72" s="38">
        <v>85</v>
      </c>
      <c r="I72" s="38">
        <v>85</v>
      </c>
      <c r="J72" s="38">
        <v>89</v>
      </c>
      <c r="K72" s="38">
        <v>89</v>
      </c>
      <c r="L72" s="38">
        <v>90</v>
      </c>
      <c r="M72" s="38">
        <v>85</v>
      </c>
      <c r="N72" s="38">
        <v>96</v>
      </c>
      <c r="O72" s="41">
        <f>MIN(C72:N72)</f>
        <v>85</v>
      </c>
    </row>
    <row r="73" spans="1:15" ht="13.5">
      <c r="A73" s="79" t="s">
        <v>110</v>
      </c>
      <c r="B73" s="37" t="s">
        <v>103</v>
      </c>
      <c r="C73" s="145">
        <f>C58/C67</f>
        <v>3.6155757097791796</v>
      </c>
      <c r="D73" s="145">
        <f aca="true" t="shared" si="17" ref="D73:O73">D58/D67</f>
        <v>3.6747504854807387</v>
      </c>
      <c r="E73" s="145">
        <f t="shared" si="17"/>
        <v>3.8812738853503186</v>
      </c>
      <c r="F73" s="145">
        <f t="shared" si="17"/>
        <v>3.6908420887564684</v>
      </c>
      <c r="G73" s="145">
        <f t="shared" si="17"/>
        <v>3.644588107773304</v>
      </c>
      <c r="H73" s="145">
        <f t="shared" si="17"/>
        <v>3.895956346459258</v>
      </c>
      <c r="I73" s="145">
        <f t="shared" si="17"/>
        <v>3.700449786167232</v>
      </c>
      <c r="J73" s="145">
        <f t="shared" si="17"/>
        <v>3.836895475819033</v>
      </c>
      <c r="K73" s="145">
        <f t="shared" si="17"/>
        <v>3.970329272705343</v>
      </c>
      <c r="L73" s="145">
        <f t="shared" si="17"/>
        <v>3.4886225783920892</v>
      </c>
      <c r="M73" s="145">
        <f t="shared" si="17"/>
        <v>3.3724231816413845</v>
      </c>
      <c r="N73" s="145">
        <f t="shared" si="17"/>
        <v>3.582764685191699</v>
      </c>
      <c r="O73" s="145">
        <f t="shared" si="17"/>
        <v>3.694089170741153</v>
      </c>
    </row>
    <row r="74" spans="1:15" ht="13.5">
      <c r="A74" s="49"/>
      <c r="B74" s="49"/>
      <c r="C74" s="163">
        <f>C68/C67</f>
        <v>0.00749211356466877</v>
      </c>
      <c r="D74" s="163">
        <f aca="true" t="shared" si="18" ref="D74:N74">D68/D67</f>
        <v>0.007677369823420494</v>
      </c>
      <c r="E74" s="163">
        <f t="shared" si="18"/>
        <v>0.005823475887170155</v>
      </c>
      <c r="F74" s="163">
        <f t="shared" si="18"/>
        <v>0.006272541947624275</v>
      </c>
      <c r="G74" s="163">
        <f t="shared" si="18"/>
        <v>0.006193868070610096</v>
      </c>
      <c r="H74" s="163">
        <f t="shared" si="18"/>
        <v>0.006515453842081687</v>
      </c>
      <c r="I74" s="163">
        <f t="shared" si="18"/>
        <v>0.006636189352602861</v>
      </c>
      <c r="J74" s="163">
        <f t="shared" si="18"/>
        <v>0.007215288611544462</v>
      </c>
      <c r="K74" s="163">
        <f t="shared" si="18"/>
        <v>0.007236762754794355</v>
      </c>
      <c r="L74" s="163">
        <f t="shared" si="18"/>
        <v>0.00606550748079256</v>
      </c>
      <c r="M74" s="163">
        <f t="shared" si="18"/>
        <v>0.0066122131466355505</v>
      </c>
      <c r="N74" s="163">
        <f t="shared" si="18"/>
        <v>0.006683081252198382</v>
      </c>
      <c r="O74" s="32"/>
    </row>
    <row r="75" spans="1:15" ht="13.5">
      <c r="A75" s="45" t="s">
        <v>58</v>
      </c>
      <c r="B75" s="51" t="s">
        <v>99</v>
      </c>
      <c r="C75" s="102" t="s">
        <v>0</v>
      </c>
      <c r="D75" s="55" t="s">
        <v>1</v>
      </c>
      <c r="E75" s="55" t="s">
        <v>2</v>
      </c>
      <c r="F75" s="55" t="s">
        <v>3</v>
      </c>
      <c r="G75" s="55" t="s">
        <v>4</v>
      </c>
      <c r="H75" s="55" t="s">
        <v>5</v>
      </c>
      <c r="I75" s="56" t="s">
        <v>6</v>
      </c>
      <c r="J75" s="56" t="s">
        <v>7</v>
      </c>
      <c r="K75" s="56" t="s">
        <v>8</v>
      </c>
      <c r="L75" s="56" t="s">
        <v>9</v>
      </c>
      <c r="M75" s="56" t="s">
        <v>10</v>
      </c>
      <c r="N75" s="55" t="s">
        <v>11</v>
      </c>
      <c r="O75" s="56" t="s">
        <v>12</v>
      </c>
    </row>
    <row r="76" spans="1:15" ht="13.5">
      <c r="A76" s="80" t="s">
        <v>13</v>
      </c>
      <c r="B76" s="81" t="s">
        <v>100</v>
      </c>
      <c r="C76" s="111">
        <f aca="true" t="shared" si="19" ref="C76:N76">SUM(C4,C58,C40,C22)</f>
        <v>4921864</v>
      </c>
      <c r="D76" s="48">
        <f t="shared" si="19"/>
        <v>4091676</v>
      </c>
      <c r="E76" s="48">
        <f t="shared" si="19"/>
        <v>5212710</v>
      </c>
      <c r="F76" s="48">
        <f t="shared" si="19"/>
        <v>5081709</v>
      </c>
      <c r="G76" s="48">
        <f t="shared" si="19"/>
        <v>4684908</v>
      </c>
      <c r="H76" s="48">
        <f t="shared" si="19"/>
        <v>4428097</v>
      </c>
      <c r="I76" s="48">
        <f t="shared" si="19"/>
        <v>4399713</v>
      </c>
      <c r="J76" s="48">
        <f t="shared" si="19"/>
        <v>4503447</v>
      </c>
      <c r="K76" s="48">
        <f t="shared" si="19"/>
        <v>4386093</v>
      </c>
      <c r="L76" s="48">
        <f t="shared" si="19"/>
        <v>4559287</v>
      </c>
      <c r="M76" s="48">
        <f t="shared" si="19"/>
        <v>4332707</v>
      </c>
      <c r="N76" s="48">
        <f t="shared" si="19"/>
        <v>4473349</v>
      </c>
      <c r="O76" s="71">
        <f>SUM(C76:N76)</f>
        <v>55075560</v>
      </c>
    </row>
    <row r="77" spans="1:15" ht="13.5">
      <c r="A77" s="80" t="s">
        <v>106</v>
      </c>
      <c r="B77" s="81" t="s">
        <v>100</v>
      </c>
      <c r="C77" s="111">
        <f aca="true" t="shared" si="20" ref="C77:N77">SUM(C5,C59,C41,C23)</f>
        <v>79464</v>
      </c>
      <c r="D77" s="48">
        <f t="shared" si="20"/>
        <v>81115</v>
      </c>
      <c r="E77" s="48">
        <f t="shared" si="20"/>
        <v>92175</v>
      </c>
      <c r="F77" s="48">
        <f t="shared" si="20"/>
        <v>100032</v>
      </c>
      <c r="G77" s="48">
        <f t="shared" si="20"/>
        <v>82221</v>
      </c>
      <c r="H77" s="48">
        <f t="shared" si="20"/>
        <v>138297</v>
      </c>
      <c r="I77" s="48">
        <f t="shared" si="20"/>
        <v>78445</v>
      </c>
      <c r="J77" s="48">
        <f t="shared" si="20"/>
        <v>81283</v>
      </c>
      <c r="K77" s="48">
        <f t="shared" si="20"/>
        <v>75200</v>
      </c>
      <c r="L77" s="48">
        <f t="shared" si="20"/>
        <v>180627</v>
      </c>
      <c r="M77" s="48">
        <f t="shared" si="20"/>
        <v>114677</v>
      </c>
      <c r="N77" s="48">
        <f t="shared" si="20"/>
        <v>94553</v>
      </c>
      <c r="O77" s="71">
        <f aca="true" t="shared" si="21" ref="O77:O88">SUM(C77:N77)</f>
        <v>1198089</v>
      </c>
    </row>
    <row r="78" spans="1:15" ht="13.5">
      <c r="A78" s="80" t="s">
        <v>14</v>
      </c>
      <c r="B78" s="81" t="s">
        <v>100</v>
      </c>
      <c r="C78" s="111">
        <f aca="true" t="shared" si="22" ref="C78:N78">SUM(C6,C60,C42,C24)</f>
        <v>4842400</v>
      </c>
      <c r="D78" s="48">
        <f t="shared" si="22"/>
        <v>4010561</v>
      </c>
      <c r="E78" s="48">
        <f t="shared" si="22"/>
        <v>5120535</v>
      </c>
      <c r="F78" s="48">
        <f t="shared" si="22"/>
        <v>4981677</v>
      </c>
      <c r="G78" s="48">
        <f t="shared" si="22"/>
        <v>4602687</v>
      </c>
      <c r="H78" s="48">
        <f t="shared" si="22"/>
        <v>4289800</v>
      </c>
      <c r="I78" s="48">
        <f t="shared" si="22"/>
        <v>4321268</v>
      </c>
      <c r="J78" s="48">
        <f t="shared" si="22"/>
        <v>4422164</v>
      </c>
      <c r="K78" s="48">
        <f t="shared" si="22"/>
        <v>4291216</v>
      </c>
      <c r="L78" s="48">
        <f t="shared" si="22"/>
        <v>4378660</v>
      </c>
      <c r="M78" s="48">
        <f t="shared" si="22"/>
        <v>4218030</v>
      </c>
      <c r="N78" s="48">
        <f t="shared" si="22"/>
        <v>4378796</v>
      </c>
      <c r="O78" s="71">
        <f t="shared" si="21"/>
        <v>53857794</v>
      </c>
    </row>
    <row r="79" spans="1:15" ht="13.5">
      <c r="A79" s="80" t="s">
        <v>107</v>
      </c>
      <c r="B79" s="81" t="s">
        <v>100</v>
      </c>
      <c r="C79" s="111">
        <f aca="true" t="shared" si="23" ref="C79:N79">SUM(C7,C61,C43,C25)</f>
        <v>3843278.061946903</v>
      </c>
      <c r="D79" s="48">
        <f t="shared" si="23"/>
        <v>3551807.08</v>
      </c>
      <c r="E79" s="48">
        <f t="shared" si="23"/>
        <v>4246993</v>
      </c>
      <c r="F79" s="48">
        <f t="shared" si="23"/>
        <v>3817089</v>
      </c>
      <c r="G79" s="48">
        <f t="shared" si="23"/>
        <v>3826555</v>
      </c>
      <c r="H79" s="48">
        <f t="shared" si="23"/>
        <v>4293191.63</v>
      </c>
      <c r="I79" s="48">
        <f t="shared" si="23"/>
        <v>3536690</v>
      </c>
      <c r="J79" s="48">
        <f t="shared" si="23"/>
        <v>4038833.25</v>
      </c>
      <c r="K79" s="48">
        <f t="shared" si="23"/>
        <v>3373199.79</v>
      </c>
      <c r="L79" s="48">
        <f t="shared" si="23"/>
        <v>3588798</v>
      </c>
      <c r="M79" s="48">
        <f t="shared" si="23"/>
        <v>3546448</v>
      </c>
      <c r="N79" s="48">
        <f t="shared" si="23"/>
        <v>3814980</v>
      </c>
      <c r="O79" s="71">
        <f t="shared" si="21"/>
        <v>45477862.811946906</v>
      </c>
    </row>
    <row r="80" spans="1:15" s="3" customFormat="1" ht="13.5">
      <c r="A80" s="80" t="s">
        <v>124</v>
      </c>
      <c r="B80" s="81" t="s">
        <v>100</v>
      </c>
      <c r="C80" s="126">
        <f aca="true" t="shared" si="24" ref="C80:N80">SUM(C8,C62,C44,C26)</f>
        <v>0</v>
      </c>
      <c r="D80" s="120">
        <f t="shared" si="24"/>
        <v>0</v>
      </c>
      <c r="E80" s="120">
        <f t="shared" si="24"/>
        <v>0</v>
      </c>
      <c r="F80" s="120">
        <f t="shared" si="24"/>
        <v>0</v>
      </c>
      <c r="G80" s="120">
        <f t="shared" si="24"/>
        <v>0</v>
      </c>
      <c r="H80" s="120">
        <f t="shared" si="24"/>
        <v>0</v>
      </c>
      <c r="I80" s="120">
        <f t="shared" si="24"/>
        <v>0</v>
      </c>
      <c r="J80" s="120">
        <f t="shared" si="24"/>
        <v>0</v>
      </c>
      <c r="K80" s="120">
        <f t="shared" si="24"/>
        <v>0</v>
      </c>
      <c r="L80" s="120">
        <f t="shared" si="24"/>
        <v>0</v>
      </c>
      <c r="M80" s="120">
        <f t="shared" si="24"/>
        <v>0</v>
      </c>
      <c r="N80" s="120">
        <f t="shared" si="24"/>
        <v>0</v>
      </c>
      <c r="O80" s="71">
        <f t="shared" si="21"/>
        <v>0</v>
      </c>
    </row>
    <row r="81" spans="1:15" s="3" customFormat="1" ht="13.5">
      <c r="A81" s="80" t="s">
        <v>125</v>
      </c>
      <c r="B81" s="81" t="s">
        <v>100</v>
      </c>
      <c r="C81" s="126">
        <f>C78-C79</f>
        <v>999121.9380530971</v>
      </c>
      <c r="D81" s="126">
        <f aca="true" t="shared" si="25" ref="D81:N81">D78-D79</f>
        <v>458753.9199999999</v>
      </c>
      <c r="E81" s="126">
        <f t="shared" si="25"/>
        <v>873542</v>
      </c>
      <c r="F81" s="126">
        <f t="shared" si="25"/>
        <v>1164588</v>
      </c>
      <c r="G81" s="126">
        <f t="shared" si="25"/>
        <v>776132</v>
      </c>
      <c r="H81" s="126">
        <f t="shared" si="25"/>
        <v>-3391.6299999998882</v>
      </c>
      <c r="I81" s="126">
        <f t="shared" si="25"/>
        <v>784578</v>
      </c>
      <c r="J81" s="126">
        <f t="shared" si="25"/>
        <v>383330.75</v>
      </c>
      <c r="K81" s="126">
        <f t="shared" si="25"/>
        <v>918016.21</v>
      </c>
      <c r="L81" s="126">
        <f t="shared" si="25"/>
        <v>789862</v>
      </c>
      <c r="M81" s="126">
        <f t="shared" si="25"/>
        <v>671582</v>
      </c>
      <c r="N81" s="126">
        <f t="shared" si="25"/>
        <v>563816</v>
      </c>
      <c r="O81" s="71">
        <f>SUM(C81:N81)</f>
        <v>8379931.188053098</v>
      </c>
    </row>
    <row r="82" spans="1:15" s="3" customFormat="1" ht="13.5">
      <c r="A82" s="80" t="s">
        <v>126</v>
      </c>
      <c r="B82" s="81" t="s">
        <v>100</v>
      </c>
      <c r="C82" s="126">
        <f aca="true" t="shared" si="26" ref="C82:N82">SUM(C10,C64,C46,C28)</f>
        <v>0</v>
      </c>
      <c r="D82" s="120">
        <f t="shared" si="26"/>
        <v>0</v>
      </c>
      <c r="E82" s="120">
        <f t="shared" si="26"/>
        <v>0</v>
      </c>
      <c r="F82" s="120">
        <f t="shared" si="26"/>
        <v>0</v>
      </c>
      <c r="G82" s="120">
        <f t="shared" si="26"/>
        <v>0</v>
      </c>
      <c r="H82" s="120">
        <f t="shared" si="26"/>
        <v>0</v>
      </c>
      <c r="I82" s="120">
        <f t="shared" si="26"/>
        <v>0</v>
      </c>
      <c r="J82" s="120">
        <f t="shared" si="26"/>
        <v>0</v>
      </c>
      <c r="K82" s="120">
        <f t="shared" si="26"/>
        <v>0</v>
      </c>
      <c r="L82" s="120">
        <f t="shared" si="26"/>
        <v>0</v>
      </c>
      <c r="M82" s="120">
        <f t="shared" si="26"/>
        <v>0</v>
      </c>
      <c r="N82" s="120">
        <f t="shared" si="26"/>
        <v>0</v>
      </c>
      <c r="O82" s="71">
        <f t="shared" si="21"/>
        <v>0</v>
      </c>
    </row>
    <row r="83" spans="1:19" s="3" customFormat="1" ht="13.5">
      <c r="A83" s="80" t="s">
        <v>97</v>
      </c>
      <c r="B83" s="81" t="s">
        <v>105</v>
      </c>
      <c r="C83" s="100">
        <v>0</v>
      </c>
      <c r="D83" s="48">
        <f aca="true" t="shared" si="27" ref="D83:N83">SUM(D11,D65,D47,D29)</f>
        <v>14397</v>
      </c>
      <c r="E83" s="48">
        <f t="shared" si="27"/>
        <v>14397</v>
      </c>
      <c r="F83" s="48">
        <f t="shared" si="27"/>
        <v>14397</v>
      </c>
      <c r="G83" s="48">
        <f t="shared" si="27"/>
        <v>14397</v>
      </c>
      <c r="H83" s="48">
        <f t="shared" si="27"/>
        <v>14397</v>
      </c>
      <c r="I83" s="48">
        <f t="shared" si="27"/>
        <v>14397</v>
      </c>
      <c r="J83" s="48">
        <f t="shared" si="27"/>
        <v>14397</v>
      </c>
      <c r="K83" s="48">
        <f t="shared" si="27"/>
        <v>14397</v>
      </c>
      <c r="L83" s="48">
        <f t="shared" si="27"/>
        <v>14397</v>
      </c>
      <c r="M83" s="48">
        <f t="shared" si="27"/>
        <v>14397</v>
      </c>
      <c r="N83" s="48">
        <f t="shared" si="27"/>
        <v>14397</v>
      </c>
      <c r="O83" s="71">
        <f>MAX(C83:N83)</f>
        <v>14397</v>
      </c>
      <c r="P83" s="11"/>
      <c r="Q83" s="11"/>
      <c r="R83" s="11"/>
      <c r="S83" s="12"/>
    </row>
    <row r="84" spans="1:19" s="3" customFormat="1" ht="13.5">
      <c r="A84" s="80" t="s">
        <v>98</v>
      </c>
      <c r="B84" s="81" t="s">
        <v>105</v>
      </c>
      <c r="C84" s="100">
        <f aca="true" t="shared" si="28" ref="C84:N84">SUM(C12,C66,C48,C30)</f>
        <v>13658.5</v>
      </c>
      <c r="D84" s="48">
        <f t="shared" si="28"/>
        <v>13658.5</v>
      </c>
      <c r="E84" s="48">
        <f t="shared" si="28"/>
        <v>13658.5</v>
      </c>
      <c r="F84" s="48">
        <f t="shared" si="28"/>
        <v>13658.5</v>
      </c>
      <c r="G84" s="48">
        <f t="shared" si="28"/>
        <v>13658.5</v>
      </c>
      <c r="H84" s="48">
        <f t="shared" si="28"/>
        <v>13658.5</v>
      </c>
      <c r="I84" s="48">
        <f t="shared" si="28"/>
        <v>13658.5</v>
      </c>
      <c r="J84" s="48">
        <f t="shared" si="28"/>
        <v>13658.5</v>
      </c>
      <c r="K84" s="48">
        <f t="shared" si="28"/>
        <v>13658.5</v>
      </c>
      <c r="L84" s="48">
        <f t="shared" si="28"/>
        <v>13658.5</v>
      </c>
      <c r="M84" s="48">
        <f t="shared" si="28"/>
        <v>13658.5</v>
      </c>
      <c r="N84" s="48">
        <f t="shared" si="28"/>
        <v>13658.5</v>
      </c>
      <c r="O84" s="71">
        <f>MAX(C84:N84)</f>
        <v>13658.5</v>
      </c>
      <c r="P84" s="11"/>
      <c r="Q84" s="11"/>
      <c r="R84" s="11"/>
      <c r="S84" s="12"/>
    </row>
    <row r="85" spans="1:15" ht="13.5">
      <c r="A85" s="80" t="s">
        <v>15</v>
      </c>
      <c r="B85" s="81" t="s">
        <v>101</v>
      </c>
      <c r="C85" s="111">
        <f aca="true" t="shared" si="29" ref="C85:N85">SUM(C13,C67,C49,C31)</f>
        <v>1250280</v>
      </c>
      <c r="D85" s="48">
        <f t="shared" si="29"/>
        <v>1063762</v>
      </c>
      <c r="E85" s="48">
        <f t="shared" si="29"/>
        <v>1315370</v>
      </c>
      <c r="F85" s="48">
        <f t="shared" si="29"/>
        <v>1217920</v>
      </c>
      <c r="G85" s="48">
        <f t="shared" si="29"/>
        <v>1170617.0909090908</v>
      </c>
      <c r="H85" s="48">
        <f t="shared" si="29"/>
        <v>1175512</v>
      </c>
      <c r="I85" s="48">
        <f t="shared" si="29"/>
        <v>1142855</v>
      </c>
      <c r="J85" s="48">
        <f t="shared" si="29"/>
        <v>1122962</v>
      </c>
      <c r="K85" s="48">
        <f t="shared" si="29"/>
        <v>1135100</v>
      </c>
      <c r="L85" s="48">
        <f t="shared" si="29"/>
        <v>1172804</v>
      </c>
      <c r="M85" s="48">
        <f t="shared" si="29"/>
        <v>1086426</v>
      </c>
      <c r="N85" s="48">
        <f t="shared" si="29"/>
        <v>1126900</v>
      </c>
      <c r="O85" s="71">
        <f t="shared" si="21"/>
        <v>13980508.09090909</v>
      </c>
    </row>
    <row r="86" spans="1:16" s="3" customFormat="1" ht="13.5">
      <c r="A86" s="80" t="s">
        <v>84</v>
      </c>
      <c r="B86" s="81" t="s">
        <v>101</v>
      </c>
      <c r="C86" s="111">
        <f aca="true" t="shared" si="30" ref="C86:N86">SUM(C14,C68,C50,C32)</f>
        <v>5290</v>
      </c>
      <c r="D86" s="48">
        <f t="shared" si="30"/>
        <v>3678</v>
      </c>
      <c r="E86" s="48">
        <f t="shared" si="30"/>
        <v>4418</v>
      </c>
      <c r="F86" s="48">
        <f t="shared" si="30"/>
        <v>4561</v>
      </c>
      <c r="G86" s="48">
        <f t="shared" si="30"/>
        <v>3907.818181818182</v>
      </c>
      <c r="H86" s="48">
        <f t="shared" si="30"/>
        <v>3023</v>
      </c>
      <c r="I86" s="48">
        <f t="shared" si="30"/>
        <v>3560</v>
      </c>
      <c r="J86" s="48">
        <f t="shared" si="30"/>
        <v>3300</v>
      </c>
      <c r="K86" s="48">
        <f t="shared" si="30"/>
        <v>5596</v>
      </c>
      <c r="L86" s="48">
        <f t="shared" si="30"/>
        <v>3769</v>
      </c>
      <c r="M86" s="48">
        <f t="shared" si="30"/>
        <v>2576</v>
      </c>
      <c r="N86" s="48">
        <f t="shared" si="30"/>
        <v>1952</v>
      </c>
      <c r="O86" s="71">
        <f t="shared" si="21"/>
        <v>45630.818181818184</v>
      </c>
      <c r="P86" s="11"/>
    </row>
    <row r="87" spans="1:16" ht="13.5">
      <c r="A87" s="80" t="s">
        <v>83</v>
      </c>
      <c r="B87" s="81" t="s">
        <v>102</v>
      </c>
      <c r="C87" s="111">
        <f aca="true" t="shared" si="31" ref="C87:N87">SUM(C15,C69,C51,C33)</f>
        <v>19857</v>
      </c>
      <c r="D87" s="48">
        <f t="shared" si="31"/>
        <v>20039</v>
      </c>
      <c r="E87" s="48">
        <f t="shared" si="31"/>
        <v>20154</v>
      </c>
      <c r="F87" s="48">
        <f t="shared" si="31"/>
        <v>20183</v>
      </c>
      <c r="G87" s="48">
        <f t="shared" si="31"/>
        <v>20167</v>
      </c>
      <c r="H87" s="48">
        <f t="shared" si="31"/>
        <v>20194</v>
      </c>
      <c r="I87" s="48">
        <f t="shared" si="31"/>
        <v>20233</v>
      </c>
      <c r="J87" s="48">
        <f t="shared" si="31"/>
        <v>20266</v>
      </c>
      <c r="K87" s="48">
        <f t="shared" si="31"/>
        <v>20209</v>
      </c>
      <c r="L87" s="48">
        <f t="shared" si="31"/>
        <v>20424</v>
      </c>
      <c r="M87" s="48">
        <f t="shared" si="31"/>
        <v>20467</v>
      </c>
      <c r="N87" s="48">
        <f t="shared" si="31"/>
        <v>20492</v>
      </c>
      <c r="O87" s="48">
        <f>MAX(C87:N87)</f>
        <v>20492</v>
      </c>
      <c r="P87" s="71">
        <f>O87*0.78</f>
        <v>15983.76</v>
      </c>
    </row>
    <row r="88" spans="1:15" ht="13.5">
      <c r="A88" s="80" t="s">
        <v>16</v>
      </c>
      <c r="B88" s="81" t="s">
        <v>104</v>
      </c>
      <c r="C88" s="111">
        <f aca="true" t="shared" si="32" ref="C88:N88">SUM(C16,C70,C52,C34)</f>
        <v>9702</v>
      </c>
      <c r="D88" s="48">
        <f t="shared" si="32"/>
        <v>7316.995918367347</v>
      </c>
      <c r="E88" s="48">
        <f t="shared" si="32"/>
        <v>8179.709620991253</v>
      </c>
      <c r="F88" s="48">
        <f t="shared" si="32"/>
        <v>8027.382423990004</v>
      </c>
      <c r="G88" s="48">
        <f t="shared" si="32"/>
        <v>8364.521990837151</v>
      </c>
      <c r="H88" s="48">
        <f t="shared" si="32"/>
        <v>8125.521990837152</v>
      </c>
      <c r="I88" s="48">
        <f t="shared" si="32"/>
        <v>8111.521990837151</v>
      </c>
      <c r="J88" s="48">
        <f t="shared" si="32"/>
        <v>8615.442322643343</v>
      </c>
      <c r="K88" s="48">
        <f t="shared" si="32"/>
        <v>10943.683390022676</v>
      </c>
      <c r="L88" s="48">
        <f t="shared" si="32"/>
        <v>8776</v>
      </c>
      <c r="M88" s="48">
        <f t="shared" si="32"/>
        <v>9812.477964852607</v>
      </c>
      <c r="N88" s="48">
        <f t="shared" si="32"/>
        <v>10585.425761337869</v>
      </c>
      <c r="O88" s="71">
        <f t="shared" si="21"/>
        <v>106560.68337471655</v>
      </c>
    </row>
    <row r="89" spans="1:15" ht="13.5">
      <c r="A89" s="80" t="s">
        <v>108</v>
      </c>
      <c r="B89" s="81" t="s">
        <v>105</v>
      </c>
      <c r="C89" s="111">
        <f aca="true" t="shared" si="33" ref="C89:N89">SUM(C17,C71,C53,C35)</f>
        <v>9467</v>
      </c>
      <c r="D89" s="48">
        <f t="shared" si="33"/>
        <v>9429</v>
      </c>
      <c r="E89" s="48">
        <f t="shared" si="33"/>
        <v>9941</v>
      </c>
      <c r="F89" s="48">
        <f t="shared" si="33"/>
        <v>9786</v>
      </c>
      <c r="G89" s="48">
        <f t="shared" si="33"/>
        <v>9533</v>
      </c>
      <c r="H89" s="48">
        <f t="shared" si="33"/>
        <v>9329</v>
      </c>
      <c r="I89" s="48">
        <f t="shared" si="33"/>
        <v>9429</v>
      </c>
      <c r="J89" s="48">
        <f t="shared" si="33"/>
        <v>9428</v>
      </c>
      <c r="K89" s="48">
        <f t="shared" si="33"/>
        <v>9456</v>
      </c>
      <c r="L89" s="48">
        <f t="shared" si="33"/>
        <v>9352</v>
      </c>
      <c r="M89" s="48">
        <f t="shared" si="33"/>
        <v>9525</v>
      </c>
      <c r="N89" s="48">
        <f t="shared" si="33"/>
        <v>9620</v>
      </c>
      <c r="O89" s="71">
        <f>MAX(C89:N89)</f>
        <v>9941</v>
      </c>
    </row>
    <row r="90" spans="1:15" ht="13.5">
      <c r="A90" s="80" t="s">
        <v>109</v>
      </c>
      <c r="B90" s="81" t="s">
        <v>105</v>
      </c>
      <c r="C90" s="111">
        <f aca="true" t="shared" si="34" ref="C90:N90">SUM(C18,C72,C54,C36)</f>
        <v>4693</v>
      </c>
      <c r="D90" s="48">
        <f t="shared" si="34"/>
        <v>4120.962962962963</v>
      </c>
      <c r="E90" s="48">
        <f t="shared" si="34"/>
        <v>3708</v>
      </c>
      <c r="F90" s="48">
        <f t="shared" si="34"/>
        <v>4582</v>
      </c>
      <c r="G90" s="48">
        <f t="shared" si="34"/>
        <v>4330.666666666666</v>
      </c>
      <c r="H90" s="48">
        <f t="shared" si="34"/>
        <v>3761</v>
      </c>
      <c r="I90" s="48">
        <f t="shared" si="34"/>
        <v>4240</v>
      </c>
      <c r="J90" s="48">
        <f t="shared" si="34"/>
        <v>4304</v>
      </c>
      <c r="K90" s="48">
        <f t="shared" si="34"/>
        <v>3675</v>
      </c>
      <c r="L90" s="48">
        <f t="shared" si="34"/>
        <v>3949</v>
      </c>
      <c r="M90" s="48">
        <f t="shared" si="34"/>
        <v>4092.9629629629635</v>
      </c>
      <c r="N90" s="48">
        <f t="shared" si="34"/>
        <v>4111.959259259259</v>
      </c>
      <c r="O90" s="71">
        <f>MIN(C90:N90)</f>
        <v>3675</v>
      </c>
    </row>
    <row r="91" spans="1:16" s="3" customFormat="1" ht="13.5">
      <c r="A91" s="80" t="s">
        <v>110</v>
      </c>
      <c r="B91" s="81" t="s">
        <v>103</v>
      </c>
      <c r="C91" s="146">
        <f>C76/C85</f>
        <v>3.9366093994945133</v>
      </c>
      <c r="D91" s="146">
        <f aca="true" t="shared" si="35" ref="D91:O91">D76/D85</f>
        <v>3.846420533916421</v>
      </c>
      <c r="E91" s="146">
        <f t="shared" si="35"/>
        <v>3.962922979845975</v>
      </c>
      <c r="F91" s="146">
        <f t="shared" si="35"/>
        <v>4.1724489293221225</v>
      </c>
      <c r="G91" s="146">
        <f t="shared" si="35"/>
        <v>4.002084060093247</v>
      </c>
      <c r="H91" s="146">
        <f t="shared" si="35"/>
        <v>3.7669517622959185</v>
      </c>
      <c r="I91" s="146">
        <f t="shared" si="35"/>
        <v>3.849756093292675</v>
      </c>
      <c r="J91" s="146">
        <f t="shared" si="35"/>
        <v>4.010328933659376</v>
      </c>
      <c r="K91" s="146">
        <f t="shared" si="35"/>
        <v>3.864058673244648</v>
      </c>
      <c r="L91" s="146">
        <f t="shared" si="35"/>
        <v>3.887509762927139</v>
      </c>
      <c r="M91" s="146">
        <f t="shared" si="35"/>
        <v>3.988036921060431</v>
      </c>
      <c r="N91" s="146">
        <f t="shared" si="35"/>
        <v>3.9696059987576535</v>
      </c>
      <c r="O91" s="146">
        <f t="shared" si="35"/>
        <v>3.9394533905254283</v>
      </c>
      <c r="P91" s="11"/>
    </row>
  </sheetData>
  <sheetProtection/>
  <hyperlinks>
    <hyperlink ref="R30" r:id="rId1" display="mafi.maka@gmail.com"/>
  </hyperlinks>
  <printOptions gridLines="1"/>
  <pageMargins left="0" right="0" top="0.1968503937007874" bottom="0" header="0.31496062992125984" footer="0.31496062992125984"/>
  <pageSetup fitToHeight="1" fitToWidth="1" horizontalDpi="600" verticalDpi="600" orientation="landscape" paperSize="9" scale="50" r:id="rId4"/>
  <ignoredErrors>
    <ignoredError sqref="O69 K59" formula="1"/>
  </ignoredErrors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2"/>
  <sheetViews>
    <sheetView zoomScalePageLayoutView="0" workbookViewId="0" topLeftCell="A53">
      <selection activeCell="N82" sqref="N82"/>
    </sheetView>
  </sheetViews>
  <sheetFormatPr defaultColWidth="9.140625" defaultRowHeight="12.75"/>
  <cols>
    <col min="1" max="1" width="31.140625" style="180" customWidth="1"/>
    <col min="2" max="2" width="7.421875" style="180" bestFit="1" customWidth="1"/>
    <col min="3" max="8" width="9.00390625" style="189" bestFit="1" customWidth="1"/>
    <col min="9" max="10" width="9.00390625" style="225" bestFit="1" customWidth="1"/>
    <col min="11" max="11" width="10.421875" style="225" bestFit="1" customWidth="1"/>
    <col min="12" max="12" width="9.00390625" style="225" bestFit="1" customWidth="1"/>
    <col min="13" max="13" width="10.140625" style="225" bestFit="1" customWidth="1"/>
    <col min="14" max="14" width="10.00390625" style="189" bestFit="1" customWidth="1"/>
    <col min="15" max="15" width="9.8515625" style="225" bestFit="1" customWidth="1"/>
    <col min="16" max="16384" width="9.140625" style="180" customWidth="1"/>
  </cols>
  <sheetData>
    <row r="1" spans="1:2" ht="12">
      <c r="A1" s="224" t="s">
        <v>51</v>
      </c>
      <c r="B1" s="177"/>
    </row>
    <row r="2" spans="1:15" ht="12">
      <c r="A2" s="226"/>
      <c r="B2" s="226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spans="1:15" ht="12">
      <c r="A3" s="181" t="s">
        <v>52</v>
      </c>
      <c r="B3" s="182" t="s">
        <v>99</v>
      </c>
      <c r="C3" s="183" t="s">
        <v>0</v>
      </c>
      <c r="D3" s="183" t="s">
        <v>1</v>
      </c>
      <c r="E3" s="183" t="s">
        <v>2</v>
      </c>
      <c r="F3" s="183" t="s">
        <v>3</v>
      </c>
      <c r="G3" s="183" t="s">
        <v>4</v>
      </c>
      <c r="H3" s="183" t="s">
        <v>5</v>
      </c>
      <c r="I3" s="184" t="s">
        <v>6</v>
      </c>
      <c r="J3" s="184" t="s">
        <v>7</v>
      </c>
      <c r="K3" s="184" t="s">
        <v>8</v>
      </c>
      <c r="L3" s="184" t="s">
        <v>9</v>
      </c>
      <c r="M3" s="184" t="s">
        <v>10</v>
      </c>
      <c r="N3" s="183" t="s">
        <v>11</v>
      </c>
      <c r="O3" s="184" t="s">
        <v>12</v>
      </c>
    </row>
    <row r="4" spans="1:15" s="190" customFormat="1" ht="12">
      <c r="A4" s="185" t="s">
        <v>13</v>
      </c>
      <c r="B4" s="186" t="s">
        <v>100</v>
      </c>
      <c r="C4" s="187">
        <f>'[2]Tongatapu'!B27</f>
        <v>4037888</v>
      </c>
      <c r="D4" s="187">
        <f>'[2]Tongatapu'!C27</f>
        <v>3895636</v>
      </c>
      <c r="E4" s="187">
        <f>'[2]Tongatapu'!D27</f>
        <v>4009831</v>
      </c>
      <c r="F4" s="187">
        <f>'[2]Tongatapu'!E27</f>
        <v>3838703</v>
      </c>
      <c r="G4" s="187">
        <f>'[2]Tongatapu'!F27</f>
        <v>4139750</v>
      </c>
      <c r="H4" s="187">
        <f>'[2]Tongatapu'!G27</f>
        <v>3927478</v>
      </c>
      <c r="I4" s="187">
        <f>'[2]Tongatapu'!H27</f>
        <v>3636760</v>
      </c>
      <c r="J4" s="187">
        <f>'[2]Tongatapu'!I27</f>
        <v>3895094</v>
      </c>
      <c r="K4" s="187">
        <f>'[2]Tongatapu'!J27</f>
        <v>4038522</v>
      </c>
      <c r="L4" s="187">
        <f>'[2]Tongatapu'!K27</f>
        <v>4262203</v>
      </c>
      <c r="M4" s="187">
        <f>'[2]Tongatapu'!L27</f>
        <v>4046032</v>
      </c>
      <c r="N4" s="187">
        <f>'[2]Tongatapu'!M27</f>
        <v>4308081</v>
      </c>
      <c r="O4" s="188">
        <f>SUM(C4:N4)</f>
        <v>48035978</v>
      </c>
    </row>
    <row r="5" spans="1:15" s="190" customFormat="1" ht="12">
      <c r="A5" s="185" t="s">
        <v>106</v>
      </c>
      <c r="B5" s="186" t="s">
        <v>100</v>
      </c>
      <c r="C5" s="187">
        <f>C4-C6</f>
        <v>95527</v>
      </c>
      <c r="D5" s="187">
        <f aca="true" t="shared" si="0" ref="D5:N5">D4-D6</f>
        <v>83649</v>
      </c>
      <c r="E5" s="187">
        <f t="shared" si="0"/>
        <v>67176</v>
      </c>
      <c r="F5" s="187">
        <f t="shared" si="0"/>
        <v>77444</v>
      </c>
      <c r="G5" s="187">
        <f t="shared" si="0"/>
        <v>95468</v>
      </c>
      <c r="H5" s="187">
        <f t="shared" si="0"/>
        <v>172963</v>
      </c>
      <c r="I5" s="187">
        <f t="shared" si="0"/>
        <v>86756</v>
      </c>
      <c r="J5" s="187">
        <f t="shared" si="0"/>
        <v>93184</v>
      </c>
      <c r="K5" s="187">
        <f t="shared" si="0"/>
        <v>84932</v>
      </c>
      <c r="L5" s="187">
        <f t="shared" si="0"/>
        <v>104113</v>
      </c>
      <c r="M5" s="187">
        <f t="shared" si="0"/>
        <v>114299</v>
      </c>
      <c r="N5" s="187">
        <f t="shared" si="0"/>
        <v>125893</v>
      </c>
      <c r="O5" s="188">
        <f aca="true" t="shared" si="1" ref="O5:O16">SUM(C5:N5)</f>
        <v>1201404</v>
      </c>
    </row>
    <row r="6" spans="1:15" s="190" customFormat="1" ht="12">
      <c r="A6" s="185" t="s">
        <v>14</v>
      </c>
      <c r="B6" s="186" t="s">
        <v>100</v>
      </c>
      <c r="C6" s="187">
        <f>'[2]Tongatapu'!B29</f>
        <v>3942361</v>
      </c>
      <c r="D6" s="187">
        <f>'[2]Tongatapu'!C29</f>
        <v>3811987</v>
      </c>
      <c r="E6" s="187">
        <f>'[2]Tongatapu'!D29</f>
        <v>3942655</v>
      </c>
      <c r="F6" s="187">
        <f>'[2]Tongatapu'!E29</f>
        <v>3761259</v>
      </c>
      <c r="G6" s="187">
        <f>'[2]Tongatapu'!F29</f>
        <v>4044282</v>
      </c>
      <c r="H6" s="187">
        <f>'[2]Tongatapu'!G29</f>
        <v>3754515</v>
      </c>
      <c r="I6" s="187">
        <f>'[2]Tongatapu'!H29</f>
        <v>3550004</v>
      </c>
      <c r="J6" s="187">
        <f>'[2]Tongatapu'!I29</f>
        <v>3801910</v>
      </c>
      <c r="K6" s="187">
        <f>'[2]Tongatapu'!J29</f>
        <v>3953590</v>
      </c>
      <c r="L6" s="187">
        <f>'[2]Tongatapu'!K29</f>
        <v>4158090</v>
      </c>
      <c r="M6" s="187">
        <f>'[2]Tongatapu'!L29</f>
        <v>3931733</v>
      </c>
      <c r="N6" s="187">
        <f>'[2]Tongatapu'!M29</f>
        <v>4182188</v>
      </c>
      <c r="O6" s="188">
        <f t="shared" si="1"/>
        <v>46834574</v>
      </c>
    </row>
    <row r="7" spans="1:15" s="190" customFormat="1" ht="12">
      <c r="A7" s="185" t="s">
        <v>107</v>
      </c>
      <c r="B7" s="186" t="s">
        <v>100</v>
      </c>
      <c r="C7" s="187">
        <f>'[2]Tongatapu'!B30</f>
        <v>3340241.72</v>
      </c>
      <c r="D7" s="187">
        <f>'[2]Tongatapu'!C30</f>
        <v>3011829.71</v>
      </c>
      <c r="E7" s="187">
        <f>'[2]Tongatapu'!D30</f>
        <v>3574090</v>
      </c>
      <c r="F7" s="187">
        <f>'[2]Tongatapu'!E30</f>
        <v>3015323.52</v>
      </c>
      <c r="G7" s="187">
        <f>'[2]Tongatapu'!F30</f>
        <v>3307287.78</v>
      </c>
      <c r="H7" s="187">
        <f>'[2]Tongatapu'!G30</f>
        <v>3235881.3</v>
      </c>
      <c r="I7" s="187">
        <f>'[2]Tongatapu'!H30</f>
        <v>3010075.08</v>
      </c>
      <c r="J7" s="187">
        <f>'[2]Tongatapu'!I30</f>
        <v>3325345</v>
      </c>
      <c r="K7" s="187">
        <f>'[2]Tongatapu'!J30</f>
        <v>3020651.38</v>
      </c>
      <c r="L7" s="187">
        <f>'[2]Tongatapu'!K30</f>
        <v>3403754</v>
      </c>
      <c r="M7" s="187">
        <f>'[2]Tongatapu'!L30</f>
        <v>3569805.2</v>
      </c>
      <c r="N7" s="187">
        <f>'[2]Tongatapu'!M30</f>
        <v>3647218.06</v>
      </c>
      <c r="O7" s="188">
        <f t="shared" si="1"/>
        <v>39461502.75</v>
      </c>
    </row>
    <row r="8" spans="1:15" s="190" customFormat="1" ht="12">
      <c r="A8" s="185" t="s">
        <v>124</v>
      </c>
      <c r="B8" s="186" t="s">
        <v>100</v>
      </c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188">
        <f t="shared" si="1"/>
        <v>0</v>
      </c>
    </row>
    <row r="9" spans="1:15" s="190" customFormat="1" ht="12">
      <c r="A9" s="185" t="s">
        <v>125</v>
      </c>
      <c r="B9" s="186" t="s">
        <v>100</v>
      </c>
      <c r="C9" s="228">
        <f>C6-C7</f>
        <v>602119.2799999998</v>
      </c>
      <c r="D9" s="228">
        <f aca="true" t="shared" si="2" ref="D9:O9">D6-D7</f>
        <v>800157.29</v>
      </c>
      <c r="E9" s="228">
        <f t="shared" si="2"/>
        <v>368565</v>
      </c>
      <c r="F9" s="228">
        <f t="shared" si="2"/>
        <v>745935.48</v>
      </c>
      <c r="G9" s="228">
        <f t="shared" si="2"/>
        <v>736994.2200000002</v>
      </c>
      <c r="H9" s="228">
        <f t="shared" si="2"/>
        <v>518633.7000000002</v>
      </c>
      <c r="I9" s="228">
        <f t="shared" si="2"/>
        <v>539928.9199999999</v>
      </c>
      <c r="J9" s="228">
        <f t="shared" si="2"/>
        <v>476565</v>
      </c>
      <c r="K9" s="228">
        <f t="shared" si="2"/>
        <v>932938.6200000001</v>
      </c>
      <c r="L9" s="228">
        <f t="shared" si="2"/>
        <v>754336</v>
      </c>
      <c r="M9" s="228">
        <f t="shared" si="2"/>
        <v>361927.7999999998</v>
      </c>
      <c r="N9" s="228">
        <f t="shared" si="2"/>
        <v>534969.94</v>
      </c>
      <c r="O9" s="228">
        <f t="shared" si="2"/>
        <v>7373071.25</v>
      </c>
    </row>
    <row r="10" spans="1:15" s="190" customFormat="1" ht="12">
      <c r="A10" s="185" t="s">
        <v>126</v>
      </c>
      <c r="B10" s="186" t="s">
        <v>100</v>
      </c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188">
        <f t="shared" si="1"/>
        <v>0</v>
      </c>
    </row>
    <row r="11" spans="1:20" s="190" customFormat="1" ht="12">
      <c r="A11" s="185" t="s">
        <v>97</v>
      </c>
      <c r="B11" s="186" t="s">
        <v>105</v>
      </c>
      <c r="C11" s="192">
        <v>12680</v>
      </c>
      <c r="D11" s="192">
        <v>12680</v>
      </c>
      <c r="E11" s="192">
        <v>12680</v>
      </c>
      <c r="F11" s="192">
        <v>12680</v>
      </c>
      <c r="G11" s="192">
        <v>12680</v>
      </c>
      <c r="H11" s="192">
        <v>12680</v>
      </c>
      <c r="I11" s="192">
        <v>12680</v>
      </c>
      <c r="J11" s="192">
        <v>12680</v>
      </c>
      <c r="K11" s="192">
        <v>12680</v>
      </c>
      <c r="L11" s="192">
        <v>12680</v>
      </c>
      <c r="M11" s="192">
        <v>12680</v>
      </c>
      <c r="N11" s="192">
        <v>12680</v>
      </c>
      <c r="O11" s="188">
        <f>AVERAGE(C11:N11)</f>
        <v>12680</v>
      </c>
      <c r="P11" s="193"/>
      <c r="Q11" s="194"/>
      <c r="R11" s="194"/>
      <c r="S11" s="194"/>
      <c r="T11" s="195"/>
    </row>
    <row r="12" spans="1:20" s="190" customFormat="1" ht="12">
      <c r="A12" s="185" t="s">
        <v>98</v>
      </c>
      <c r="B12" s="186" t="s">
        <v>105</v>
      </c>
      <c r="C12" s="192">
        <v>12046</v>
      </c>
      <c r="D12" s="192">
        <v>12046</v>
      </c>
      <c r="E12" s="192">
        <v>12046</v>
      </c>
      <c r="F12" s="192">
        <v>12046</v>
      </c>
      <c r="G12" s="192">
        <v>12046</v>
      </c>
      <c r="H12" s="192">
        <v>12046</v>
      </c>
      <c r="I12" s="192">
        <v>12046</v>
      </c>
      <c r="J12" s="192">
        <v>12046</v>
      </c>
      <c r="K12" s="192">
        <v>12046</v>
      </c>
      <c r="L12" s="192">
        <v>12046</v>
      </c>
      <c r="M12" s="192">
        <v>12046</v>
      </c>
      <c r="N12" s="192">
        <v>12046</v>
      </c>
      <c r="O12" s="188">
        <f>AVERAGE(C12:N12)</f>
        <v>12046</v>
      </c>
      <c r="P12" s="193"/>
      <c r="Q12" s="194"/>
      <c r="R12" s="194"/>
      <c r="S12" s="194"/>
      <c r="T12" s="195"/>
    </row>
    <row r="13" spans="1:15" s="190" customFormat="1" ht="12">
      <c r="A13" s="185" t="s">
        <v>15</v>
      </c>
      <c r="B13" s="186" t="s">
        <v>101</v>
      </c>
      <c r="C13" s="229">
        <v>996784</v>
      </c>
      <c r="D13" s="229">
        <v>967277</v>
      </c>
      <c r="E13" s="229">
        <v>1013550</v>
      </c>
      <c r="F13" s="229">
        <v>950485</v>
      </c>
      <c r="G13" s="229">
        <v>1009345</v>
      </c>
      <c r="H13" s="229">
        <v>955830</v>
      </c>
      <c r="I13" s="229">
        <v>928122</v>
      </c>
      <c r="J13" s="229">
        <v>914772</v>
      </c>
      <c r="K13" s="229">
        <v>973048</v>
      </c>
      <c r="L13" s="229">
        <v>1034857</v>
      </c>
      <c r="M13" s="229">
        <v>987250</v>
      </c>
      <c r="N13" s="229">
        <v>1040362</v>
      </c>
      <c r="O13" s="188">
        <f t="shared" si="1"/>
        <v>11771682</v>
      </c>
    </row>
    <row r="14" spans="1:17" s="190" customFormat="1" ht="12">
      <c r="A14" s="185" t="s">
        <v>84</v>
      </c>
      <c r="B14" s="186" t="s">
        <v>101</v>
      </c>
      <c r="C14" s="230">
        <f>C13*0.003</f>
        <v>2990.352</v>
      </c>
      <c r="D14" s="230">
        <f aca="true" t="shared" si="3" ref="D14:N14">D13*0.003</f>
        <v>2901.831</v>
      </c>
      <c r="E14" s="230">
        <f t="shared" si="3"/>
        <v>3040.65</v>
      </c>
      <c r="F14" s="230">
        <f t="shared" si="3"/>
        <v>2851.455</v>
      </c>
      <c r="G14" s="230">
        <f t="shared" si="3"/>
        <v>3028.035</v>
      </c>
      <c r="H14" s="230">
        <f t="shared" si="3"/>
        <v>2867.4900000000002</v>
      </c>
      <c r="I14" s="230">
        <f t="shared" si="3"/>
        <v>2784.366</v>
      </c>
      <c r="J14" s="230">
        <f t="shared" si="3"/>
        <v>2744.3160000000003</v>
      </c>
      <c r="K14" s="230">
        <f t="shared" si="3"/>
        <v>2919.1440000000002</v>
      </c>
      <c r="L14" s="230">
        <f t="shared" si="3"/>
        <v>3104.571</v>
      </c>
      <c r="M14" s="230">
        <f t="shared" si="3"/>
        <v>2961.75</v>
      </c>
      <c r="N14" s="230">
        <f t="shared" si="3"/>
        <v>3121.0860000000002</v>
      </c>
      <c r="O14" s="188">
        <f t="shared" si="1"/>
        <v>35315.046</v>
      </c>
      <c r="P14" s="193"/>
      <c r="Q14" s="194"/>
    </row>
    <row r="15" spans="1:15" s="190" customFormat="1" ht="12">
      <c r="A15" s="185" t="s">
        <v>83</v>
      </c>
      <c r="B15" s="186" t="s">
        <v>102</v>
      </c>
      <c r="C15" s="187">
        <f>'[2]Tongatapu'!B32</f>
        <v>15239</v>
      </c>
      <c r="D15" s="187">
        <f>'[2]Tongatapu'!C32</f>
        <v>15224</v>
      </c>
      <c r="E15" s="187">
        <f>'[2]Tongatapu'!D32</f>
        <v>15213</v>
      </c>
      <c r="F15" s="187">
        <f>'[2]Tongatapu'!E32</f>
        <v>15237</v>
      </c>
      <c r="G15" s="187">
        <f>'[2]Tongatapu'!F32</f>
        <v>15269</v>
      </c>
      <c r="H15" s="187">
        <f>'[2]Tongatapu'!G32</f>
        <v>15242</v>
      </c>
      <c r="I15" s="187">
        <f>'[2]Tongatapu'!H32</f>
        <v>15249</v>
      </c>
      <c r="J15" s="187">
        <f>'[2]Tongatapu'!I32</f>
        <v>15248</v>
      </c>
      <c r="K15" s="187">
        <f>'[2]Tongatapu'!J32</f>
        <v>15264</v>
      </c>
      <c r="L15" s="187">
        <f>'[2]Tongatapu'!K32</f>
        <v>15298</v>
      </c>
      <c r="M15" s="187">
        <f>'[2]Tongatapu'!L32</f>
        <v>15333</v>
      </c>
      <c r="N15" s="187">
        <f>'[2]Tongatapu'!M32</f>
        <v>15355</v>
      </c>
      <c r="O15" s="188">
        <f>MAX(C15:N15)</f>
        <v>15355</v>
      </c>
    </row>
    <row r="16" spans="1:15" s="190" customFormat="1" ht="12">
      <c r="A16" s="185" t="s">
        <v>16</v>
      </c>
      <c r="B16" s="186" t="s">
        <v>104</v>
      </c>
      <c r="C16" s="228">
        <f>C4/1185</f>
        <v>3407.5004219409284</v>
      </c>
      <c r="D16" s="228">
        <f aca="true" t="shared" si="4" ref="D16:N16">D4/1185</f>
        <v>3287.456540084388</v>
      </c>
      <c r="E16" s="228">
        <f t="shared" si="4"/>
        <v>3383.8236286919832</v>
      </c>
      <c r="F16" s="228">
        <f t="shared" si="4"/>
        <v>3239.4118143459914</v>
      </c>
      <c r="G16" s="228">
        <f t="shared" si="4"/>
        <v>3493.4599156118143</v>
      </c>
      <c r="H16" s="228">
        <f t="shared" si="4"/>
        <v>3314.3274261603374</v>
      </c>
      <c r="I16" s="228">
        <f t="shared" si="4"/>
        <v>3068.9957805907175</v>
      </c>
      <c r="J16" s="228">
        <f t="shared" si="4"/>
        <v>3286.9991561181437</v>
      </c>
      <c r="K16" s="228">
        <f t="shared" si="4"/>
        <v>3408.035443037975</v>
      </c>
      <c r="L16" s="228">
        <f t="shared" si="4"/>
        <v>3596.795780590717</v>
      </c>
      <c r="M16" s="228">
        <f t="shared" si="4"/>
        <v>3414.372995780591</v>
      </c>
      <c r="N16" s="228">
        <f t="shared" si="4"/>
        <v>3635.5113924050634</v>
      </c>
      <c r="O16" s="188">
        <f t="shared" si="1"/>
        <v>40536.69029535865</v>
      </c>
    </row>
    <row r="17" spans="1:15" s="190" customFormat="1" ht="12">
      <c r="A17" s="185" t="s">
        <v>108</v>
      </c>
      <c r="B17" s="186" t="s">
        <v>105</v>
      </c>
      <c r="C17" s="230">
        <f>AVERAGE('2006'!C17:H17)</f>
        <v>8004.166666666667</v>
      </c>
      <c r="D17" s="230">
        <f>AVERAGE('2006'!D17:I17)</f>
        <v>7989.666666666667</v>
      </c>
      <c r="E17" s="230">
        <f>AVERAGE('2006'!E17:J17)</f>
        <v>7981.166666666667</v>
      </c>
      <c r="F17" s="230">
        <f>AVERAGE('2006'!F17:K17)</f>
        <v>7896.5</v>
      </c>
      <c r="G17" s="230">
        <f>AVERAGE('2006'!G17:L17)</f>
        <v>7821</v>
      </c>
      <c r="H17" s="230">
        <f>AVERAGE('2006'!H17:M17)</f>
        <v>7821</v>
      </c>
      <c r="I17" s="230">
        <f aca="true" t="shared" si="5" ref="I17:N17">AVERAGE(C17:H17)</f>
        <v>7918.916666666667</v>
      </c>
      <c r="J17" s="230">
        <f t="shared" si="5"/>
        <v>7904.708333333333</v>
      </c>
      <c r="K17" s="230">
        <f t="shared" si="5"/>
        <v>7890.548611111112</v>
      </c>
      <c r="L17" s="230">
        <f t="shared" si="5"/>
        <v>7875.445601851851</v>
      </c>
      <c r="M17" s="230">
        <f t="shared" si="5"/>
        <v>7871.936535493827</v>
      </c>
      <c r="N17" s="230">
        <f t="shared" si="5"/>
        <v>7880.425958076132</v>
      </c>
      <c r="O17" s="188">
        <f>MAX(C17:N17)</f>
        <v>8004.166666666667</v>
      </c>
    </row>
    <row r="18" spans="1:15" s="190" customFormat="1" ht="12">
      <c r="A18" s="185" t="s">
        <v>109</v>
      </c>
      <c r="B18" s="186" t="s">
        <v>105</v>
      </c>
      <c r="C18" s="230">
        <f>C17*'2006'!C2</f>
        <v>4079.9212764166036</v>
      </c>
      <c r="D18" s="230">
        <f>D17*'2006'!D2</f>
        <v>3527.3153604888234</v>
      </c>
      <c r="E18" s="230">
        <f>E17*'2006'!E2</f>
        <v>2900.2496019425207</v>
      </c>
      <c r="F18" s="230">
        <f>F17*'2006'!F2</f>
        <v>3764.4538142822325</v>
      </c>
      <c r="G18" s="230">
        <f>G17*'2006'!G2</f>
        <v>3612.3975037821483</v>
      </c>
      <c r="H18" s="230">
        <f>H17*'2006'!H2</f>
        <v>3130.8380309131053</v>
      </c>
      <c r="I18" s="230">
        <f>I17*'2006'!I2</f>
        <v>3646.4836547056575</v>
      </c>
      <c r="J18" s="230">
        <f>J17*'2006'!J2</f>
        <v>3697.932387932866</v>
      </c>
      <c r="K18" s="230">
        <f>K17*'2006'!K2</f>
        <v>3054.502990189847</v>
      </c>
      <c r="L18" s="230">
        <f>L17*'2006'!L2</f>
        <v>3368.3706456521013</v>
      </c>
      <c r="M18" s="230">
        <f>M17*'2006'!M2</f>
        <v>3459.5662140098925</v>
      </c>
      <c r="N18" s="230">
        <f>N17*'2006'!N2</f>
        <v>3408.6510851951994</v>
      </c>
      <c r="O18" s="188">
        <f>MIN(C18:N18)</f>
        <v>2900.2496019425207</v>
      </c>
    </row>
    <row r="19" spans="1:17" s="190" customFormat="1" ht="12">
      <c r="A19" s="185" t="s">
        <v>110</v>
      </c>
      <c r="B19" s="186" t="s">
        <v>103</v>
      </c>
      <c r="C19" s="231">
        <f>C4/C13</f>
        <v>4.050915745036036</v>
      </c>
      <c r="D19" s="231">
        <f aca="true" t="shared" si="6" ref="D19:O19">D4/D13</f>
        <v>4.027425442763552</v>
      </c>
      <c r="E19" s="231">
        <f t="shared" si="6"/>
        <v>3.956224162596813</v>
      </c>
      <c r="F19" s="231">
        <f t="shared" si="6"/>
        <v>4.038678148524174</v>
      </c>
      <c r="G19" s="231">
        <f t="shared" si="6"/>
        <v>4.1014222094526644</v>
      </c>
      <c r="H19" s="231">
        <f t="shared" si="6"/>
        <v>4.1089712605798105</v>
      </c>
      <c r="I19" s="231">
        <f t="shared" si="6"/>
        <v>3.9184072783534925</v>
      </c>
      <c r="J19" s="231">
        <f t="shared" si="6"/>
        <v>4.257994341759477</v>
      </c>
      <c r="K19" s="231">
        <f t="shared" si="6"/>
        <v>4.150383126012283</v>
      </c>
      <c r="L19" s="231">
        <f t="shared" si="6"/>
        <v>4.118639580154553</v>
      </c>
      <c r="M19" s="231">
        <f t="shared" si="6"/>
        <v>4.098285135477336</v>
      </c>
      <c r="N19" s="231">
        <f t="shared" si="6"/>
        <v>4.140944209803895</v>
      </c>
      <c r="O19" s="231">
        <f t="shared" si="6"/>
        <v>4.080638433827893</v>
      </c>
      <c r="P19" s="193"/>
      <c r="Q19" s="194"/>
    </row>
    <row r="20" spans="1:17" s="190" customFormat="1" ht="12">
      <c r="A20" s="185" t="s">
        <v>134</v>
      </c>
      <c r="B20" s="186" t="s">
        <v>135</v>
      </c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193"/>
      <c r="Q20" s="194"/>
    </row>
    <row r="21" spans="1:15" ht="12">
      <c r="A21" s="200"/>
      <c r="B21" s="200"/>
      <c r="C21" s="201">
        <f>'[5]System Losses - TBU MOV'!P11</f>
        <v>996784</v>
      </c>
      <c r="D21" s="201">
        <f>'[5]System Losses - TBU MOV'!P12</f>
        <v>967277</v>
      </c>
      <c r="E21" s="201">
        <f>'[5]System Losses - TBU MOV'!P13</f>
        <v>1013550</v>
      </c>
      <c r="F21" s="201">
        <f>'[5]System Losses - TBU MOV'!P14</f>
        <v>950485</v>
      </c>
      <c r="G21" s="201">
        <f>'[5]System Losses - TBU MOV'!P15</f>
        <v>1009345</v>
      </c>
      <c r="H21" s="201">
        <f>'[5]System Losses - TBU MOV'!P16</f>
        <v>955830</v>
      </c>
      <c r="I21" s="201">
        <f>'[5]System Losses - TBU MOV'!P17</f>
        <v>928122</v>
      </c>
      <c r="J21" s="201">
        <f>'[5]System Losses - TBU MOV'!P18</f>
        <v>914772</v>
      </c>
      <c r="K21" s="201">
        <f>'[5]System Losses - TBU MOV'!P19</f>
        <v>973048</v>
      </c>
      <c r="L21" s="201">
        <f>'[5]System Losses - TBU MOV'!P20</f>
        <v>1034857</v>
      </c>
      <c r="M21" s="201">
        <f>'[5]System Losses - TBU MOV'!P21</f>
        <v>987250</v>
      </c>
      <c r="N21" s="201">
        <f>'[5]System Losses - TBU MOV'!P22</f>
        <v>1040362</v>
      </c>
      <c r="O21" s="202"/>
    </row>
    <row r="22" spans="1:15" ht="12">
      <c r="A22" s="203" t="s">
        <v>114</v>
      </c>
      <c r="B22" s="204" t="s">
        <v>99</v>
      </c>
      <c r="C22" s="205" t="s">
        <v>0</v>
      </c>
      <c r="D22" s="205" t="s">
        <v>1</v>
      </c>
      <c r="E22" s="205" t="s">
        <v>2</v>
      </c>
      <c r="F22" s="205" t="s">
        <v>3</v>
      </c>
      <c r="G22" s="205" t="s">
        <v>4</v>
      </c>
      <c r="H22" s="205" t="s">
        <v>5</v>
      </c>
      <c r="I22" s="206" t="s">
        <v>6</v>
      </c>
      <c r="J22" s="206" t="s">
        <v>7</v>
      </c>
      <c r="K22" s="206" t="s">
        <v>8</v>
      </c>
      <c r="L22" s="206" t="s">
        <v>9</v>
      </c>
      <c r="M22" s="206" t="s">
        <v>10</v>
      </c>
      <c r="N22" s="205" t="s">
        <v>11</v>
      </c>
      <c r="O22" s="206" t="s">
        <v>12</v>
      </c>
    </row>
    <row r="23" spans="1:15" ht="12">
      <c r="A23" s="207" t="s">
        <v>13</v>
      </c>
      <c r="B23" s="208" t="s">
        <v>100</v>
      </c>
      <c r="C23" s="209">
        <f>'[2]Vava''u'!B25</f>
        <v>473976</v>
      </c>
      <c r="D23" s="209">
        <f>'[2]Vava''u'!C25</f>
        <v>437036</v>
      </c>
      <c r="E23" s="209">
        <f>'[2]Vava''u'!D25</f>
        <v>474232</v>
      </c>
      <c r="F23" s="209">
        <f>'[2]Vava''u'!E25</f>
        <v>436290</v>
      </c>
      <c r="G23" s="209">
        <f>'[2]Vava''u'!F25</f>
        <v>478206</v>
      </c>
      <c r="H23" s="209">
        <f>'[2]Vava''u'!G25</f>
        <v>454699</v>
      </c>
      <c r="I23" s="209">
        <f>'[2]Vava''u'!H25</f>
        <v>446891</v>
      </c>
      <c r="J23" s="209">
        <f>'[2]Vava''u'!I25</f>
        <v>469017</v>
      </c>
      <c r="K23" s="209">
        <f>'[2]Vava''u'!J25</f>
        <v>455757</v>
      </c>
      <c r="L23" s="209">
        <f>'[2]Vava''u'!K25</f>
        <v>469653</v>
      </c>
      <c r="M23" s="209">
        <f>'[2]Vava''u'!L25</f>
        <v>453369</v>
      </c>
      <c r="N23" s="209">
        <f>'[2]Vava''u'!M25</f>
        <v>467074</v>
      </c>
      <c r="O23" s="211">
        <f aca="true" t="shared" si="7" ref="O23:O35">SUM(C23:N23)</f>
        <v>5516200</v>
      </c>
    </row>
    <row r="24" spans="1:16" ht="12">
      <c r="A24" s="207" t="s">
        <v>106</v>
      </c>
      <c r="B24" s="208" t="s">
        <v>100</v>
      </c>
      <c r="C24" s="209">
        <f>C23-C25</f>
        <v>22556</v>
      </c>
      <c r="D24" s="209">
        <f aca="true" t="shared" si="8" ref="D24:N24">D23-D25</f>
        <v>19966</v>
      </c>
      <c r="E24" s="209">
        <f t="shared" si="8"/>
        <v>21852</v>
      </c>
      <c r="F24" s="209">
        <f t="shared" si="8"/>
        <v>20950</v>
      </c>
      <c r="G24" s="209">
        <f t="shared" si="8"/>
        <v>22346</v>
      </c>
      <c r="H24" s="209">
        <f t="shared" si="8"/>
        <v>21789</v>
      </c>
      <c r="I24" s="209">
        <f t="shared" si="8"/>
        <v>21581</v>
      </c>
      <c r="J24" s="209">
        <f t="shared" si="8"/>
        <v>21987</v>
      </c>
      <c r="K24" s="209">
        <f t="shared" si="8"/>
        <v>30527</v>
      </c>
      <c r="L24" s="209">
        <f t="shared" si="8"/>
        <v>22613</v>
      </c>
      <c r="M24" s="209">
        <f t="shared" si="8"/>
        <v>20399</v>
      </c>
      <c r="N24" s="209">
        <f t="shared" si="8"/>
        <v>10074</v>
      </c>
      <c r="O24" s="211">
        <f t="shared" si="7"/>
        <v>256640</v>
      </c>
      <c r="P24" s="225"/>
    </row>
    <row r="25" spans="1:15" ht="12">
      <c r="A25" s="207" t="s">
        <v>14</v>
      </c>
      <c r="B25" s="208" t="s">
        <v>100</v>
      </c>
      <c r="C25" s="209">
        <f>'[2]Vava''u'!B27</f>
        <v>451420</v>
      </c>
      <c r="D25" s="209">
        <f>'[2]Vava''u'!C27</f>
        <v>417070</v>
      </c>
      <c r="E25" s="209">
        <f>'[2]Vava''u'!D27</f>
        <v>452380</v>
      </c>
      <c r="F25" s="209">
        <f>'[2]Vava''u'!E27</f>
        <v>415340</v>
      </c>
      <c r="G25" s="209">
        <f>'[2]Vava''u'!F27</f>
        <v>455860</v>
      </c>
      <c r="H25" s="209">
        <f>'[2]Vava''u'!G27</f>
        <v>432910</v>
      </c>
      <c r="I25" s="209">
        <f>'[2]Vava''u'!H27</f>
        <v>425310</v>
      </c>
      <c r="J25" s="209">
        <f>'[2]Vava''u'!I27</f>
        <v>447030</v>
      </c>
      <c r="K25" s="209">
        <f>'[2]Vava''u'!J27</f>
        <v>425230</v>
      </c>
      <c r="L25" s="209">
        <f>'[2]Vava''u'!K27</f>
        <v>447040</v>
      </c>
      <c r="M25" s="209">
        <f>'[2]Vava''u'!L27</f>
        <v>432970</v>
      </c>
      <c r="N25" s="209">
        <f>'[2]Vava''u'!M27</f>
        <v>457000</v>
      </c>
      <c r="O25" s="211">
        <f t="shared" si="7"/>
        <v>5259560</v>
      </c>
    </row>
    <row r="26" spans="1:15" ht="12">
      <c r="A26" s="207" t="s">
        <v>107</v>
      </c>
      <c r="B26" s="208" t="s">
        <v>100</v>
      </c>
      <c r="C26" s="209">
        <f>'[2]Vava''u'!B28</f>
        <v>433869</v>
      </c>
      <c r="D26" s="209">
        <f>'[2]Vava''u'!C28</f>
        <v>350977</v>
      </c>
      <c r="E26" s="209">
        <f>'[2]Vava''u'!D28</f>
        <v>356741</v>
      </c>
      <c r="F26" s="209">
        <f>'[2]Vava''u'!E28</f>
        <v>382246</v>
      </c>
      <c r="G26" s="209">
        <f>'[2]Vava''u'!F28</f>
        <v>353361</v>
      </c>
      <c r="H26" s="209">
        <f>'[2]Vava''u'!G28</f>
        <v>392330</v>
      </c>
      <c r="I26" s="209">
        <f>'[2]Vava''u'!H28</f>
        <v>369876</v>
      </c>
      <c r="J26" s="209">
        <f>'[2]Vava''u'!I28</f>
        <v>374570</v>
      </c>
      <c r="K26" s="209">
        <f>'[2]Vava''u'!J28</f>
        <v>369200</v>
      </c>
      <c r="L26" s="209">
        <f>'[2]Vava''u'!K28</f>
        <v>348848</v>
      </c>
      <c r="M26" s="209">
        <f>'[2]Vava''u'!L28</f>
        <v>391662</v>
      </c>
      <c r="N26" s="209">
        <f>'[2]Vava''u'!M28</f>
        <v>356310</v>
      </c>
      <c r="O26" s="211">
        <f t="shared" si="7"/>
        <v>4479990</v>
      </c>
    </row>
    <row r="27" spans="1:15" s="212" customFormat="1" ht="12">
      <c r="A27" s="207" t="s">
        <v>124</v>
      </c>
      <c r="B27" s="208" t="s">
        <v>100</v>
      </c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1">
        <f t="shared" si="7"/>
        <v>0</v>
      </c>
    </row>
    <row r="28" spans="1:15" s="212" customFormat="1" ht="12">
      <c r="A28" s="207" t="s">
        <v>125</v>
      </c>
      <c r="B28" s="208" t="s">
        <v>100</v>
      </c>
      <c r="C28" s="232">
        <f>C25-C26</f>
        <v>17551</v>
      </c>
      <c r="D28" s="232">
        <f aca="true" t="shared" si="9" ref="D28:N28">D25-D26</f>
        <v>66093</v>
      </c>
      <c r="E28" s="232">
        <f t="shared" si="9"/>
        <v>95639</v>
      </c>
      <c r="F28" s="232">
        <f t="shared" si="9"/>
        <v>33094</v>
      </c>
      <c r="G28" s="232">
        <f t="shared" si="9"/>
        <v>102499</v>
      </c>
      <c r="H28" s="232">
        <f t="shared" si="9"/>
        <v>40580</v>
      </c>
      <c r="I28" s="232">
        <f t="shared" si="9"/>
        <v>55434</v>
      </c>
      <c r="J28" s="232">
        <f t="shared" si="9"/>
        <v>72460</v>
      </c>
      <c r="K28" s="232">
        <f t="shared" si="9"/>
        <v>56030</v>
      </c>
      <c r="L28" s="232">
        <f t="shared" si="9"/>
        <v>98192</v>
      </c>
      <c r="M28" s="232">
        <f t="shared" si="9"/>
        <v>41308</v>
      </c>
      <c r="N28" s="232">
        <f t="shared" si="9"/>
        <v>100690</v>
      </c>
      <c r="O28" s="211">
        <f t="shared" si="7"/>
        <v>779570</v>
      </c>
    </row>
    <row r="29" spans="1:15" s="212" customFormat="1" ht="12">
      <c r="A29" s="207" t="s">
        <v>126</v>
      </c>
      <c r="B29" s="208" t="s">
        <v>100</v>
      </c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11">
        <f t="shared" si="7"/>
        <v>0</v>
      </c>
    </row>
    <row r="30" spans="1:15" s="190" customFormat="1" ht="12">
      <c r="A30" s="207" t="s">
        <v>97</v>
      </c>
      <c r="B30" s="208" t="s">
        <v>105</v>
      </c>
      <c r="C30" s="187">
        <v>1272</v>
      </c>
      <c r="D30" s="187">
        <v>1272</v>
      </c>
      <c r="E30" s="187">
        <v>1272</v>
      </c>
      <c r="F30" s="187">
        <v>1272</v>
      </c>
      <c r="G30" s="187">
        <v>1272</v>
      </c>
      <c r="H30" s="187">
        <v>1272</v>
      </c>
      <c r="I30" s="187">
        <v>1272</v>
      </c>
      <c r="J30" s="187">
        <v>1272</v>
      </c>
      <c r="K30" s="187">
        <v>1272</v>
      </c>
      <c r="L30" s="187">
        <v>1272</v>
      </c>
      <c r="M30" s="187">
        <v>1272</v>
      </c>
      <c r="N30" s="187">
        <v>1272</v>
      </c>
      <c r="O30" s="211">
        <f>AVERAGE(C30:N30)</f>
        <v>1272</v>
      </c>
    </row>
    <row r="31" spans="1:15" s="190" customFormat="1" ht="12">
      <c r="A31" s="207" t="s">
        <v>98</v>
      </c>
      <c r="B31" s="208" t="s">
        <v>105</v>
      </c>
      <c r="C31" s="187">
        <v>1208.3999999999999</v>
      </c>
      <c r="D31" s="187">
        <v>1208.3999999999999</v>
      </c>
      <c r="E31" s="187">
        <v>1208.3999999999999</v>
      </c>
      <c r="F31" s="187">
        <v>1208.3999999999999</v>
      </c>
      <c r="G31" s="187">
        <v>1208.3999999999999</v>
      </c>
      <c r="H31" s="187">
        <v>1208.3999999999999</v>
      </c>
      <c r="I31" s="187">
        <v>1208.3999999999999</v>
      </c>
      <c r="J31" s="187">
        <v>1208.3999999999999</v>
      </c>
      <c r="K31" s="187">
        <v>1208.3999999999999</v>
      </c>
      <c r="L31" s="187">
        <v>1208.3999999999999</v>
      </c>
      <c r="M31" s="187">
        <v>1208.3999999999999</v>
      </c>
      <c r="N31" s="187">
        <v>1208.3999999999999</v>
      </c>
      <c r="O31" s="211">
        <f>AVERAGE(C31:N31)</f>
        <v>1208.3999999999999</v>
      </c>
    </row>
    <row r="32" spans="1:15" ht="12">
      <c r="A32" s="207" t="s">
        <v>15</v>
      </c>
      <c r="B32" s="208" t="s">
        <v>101</v>
      </c>
      <c r="C32" s="229">
        <f>'[5]System Losses - VV MOV'!$P$11</f>
        <v>121543</v>
      </c>
      <c r="D32" s="229">
        <f>'[5]System Losses - VV MOV'!P12</f>
        <v>121544</v>
      </c>
      <c r="E32" s="229">
        <f>'[5]System Losses - VV MOV'!P13</f>
        <v>130576</v>
      </c>
      <c r="F32" s="229">
        <f>'[5]System Losses - VV MOV'!P14</f>
        <v>120822</v>
      </c>
      <c r="G32" s="229">
        <f>'[5]System Losses - VV MOV'!P15</f>
        <v>139525</v>
      </c>
      <c r="H32" s="229">
        <f>'[5]System Losses - VV MOV'!P16</f>
        <v>133952</v>
      </c>
      <c r="I32" s="229">
        <f>'[5]System Losses - VV MOV'!P17</f>
        <v>130311</v>
      </c>
      <c r="J32" s="229">
        <f>'[5]System Losses - VV MOV'!P18</f>
        <v>135558</v>
      </c>
      <c r="K32" s="229">
        <f>'[5]System Losses - VV MOV'!P19</f>
        <v>127413</v>
      </c>
      <c r="L32" s="229">
        <f>'[5]System Losses - VV MOV'!P20</f>
        <v>132767</v>
      </c>
      <c r="M32" s="229">
        <f>'[5]System Losses - VV MOV'!P21</f>
        <v>129076</v>
      </c>
      <c r="N32" s="229">
        <f>'[5]System Losses - VV MOV'!P22</f>
        <v>122966</v>
      </c>
      <c r="O32" s="211">
        <f t="shared" si="7"/>
        <v>1546053</v>
      </c>
    </row>
    <row r="33" spans="1:15" ht="12">
      <c r="A33" s="207" t="s">
        <v>84</v>
      </c>
      <c r="B33" s="208" t="s">
        <v>101</v>
      </c>
      <c r="C33" s="228">
        <v>418.9493424257185</v>
      </c>
      <c r="D33" s="228">
        <v>438.41101636952254</v>
      </c>
      <c r="E33" s="228">
        <v>451.15846697472136</v>
      </c>
      <c r="F33" s="228">
        <v>506.01429134472477</v>
      </c>
      <c r="G33" s="228">
        <v>607.4420021645916</v>
      </c>
      <c r="H33" s="228">
        <v>491.13015998631136</v>
      </c>
      <c r="I33" s="228">
        <v>426.0782851623325</v>
      </c>
      <c r="J33" s="228">
        <v>493.4235035672538</v>
      </c>
      <c r="K33" s="228">
        <v>492.84722086964985</v>
      </c>
      <c r="L33" s="228">
        <v>550.208883807588</v>
      </c>
      <c r="M33" s="228">
        <v>434.5014934996579</v>
      </c>
      <c r="N33" s="228">
        <v>509.18033124079545</v>
      </c>
      <c r="O33" s="211">
        <f t="shared" si="7"/>
        <v>5819.344997412868</v>
      </c>
    </row>
    <row r="34" spans="1:15" ht="12">
      <c r="A34" s="207" t="s">
        <v>83</v>
      </c>
      <c r="B34" s="208" t="s">
        <v>102</v>
      </c>
      <c r="C34" s="209">
        <f>'[2]Vava''u'!B30</f>
        <v>3207</v>
      </c>
      <c r="D34" s="209">
        <f>'[2]Vava''u'!C30</f>
        <v>3210</v>
      </c>
      <c r="E34" s="209">
        <f>'[2]Vava''u'!D30</f>
        <v>3210</v>
      </c>
      <c r="F34" s="209">
        <f>'[2]Vava''u'!E30</f>
        <v>3211</v>
      </c>
      <c r="G34" s="209">
        <f>'[2]Vava''u'!F30</f>
        <v>3215</v>
      </c>
      <c r="H34" s="209">
        <f>'[2]Vava''u'!G30</f>
        <v>3216</v>
      </c>
      <c r="I34" s="209">
        <f>'[2]Vava''u'!H30</f>
        <v>3218</v>
      </c>
      <c r="J34" s="209">
        <f>'[2]Vava''u'!I30</f>
        <v>3216</v>
      </c>
      <c r="K34" s="209">
        <f>'[2]Vava''u'!J30</f>
        <v>3220</v>
      </c>
      <c r="L34" s="209">
        <f>'[2]Vava''u'!K30</f>
        <v>3224</v>
      </c>
      <c r="M34" s="209">
        <f>'[2]Vava''u'!L30</f>
        <v>3224</v>
      </c>
      <c r="N34" s="209">
        <f>'[2]Vava''u'!M30</f>
        <v>3224</v>
      </c>
      <c r="O34" s="211">
        <f>MAX(C34:N34)</f>
        <v>3224</v>
      </c>
    </row>
    <row r="35" spans="1:15" ht="12">
      <c r="A35" s="207" t="s">
        <v>16</v>
      </c>
      <c r="B35" s="208" t="s">
        <v>104</v>
      </c>
      <c r="C35" s="228">
        <v>2549.3936417678988</v>
      </c>
      <c r="D35" s="228">
        <v>2343.111674954188</v>
      </c>
      <c r="E35" s="228">
        <v>2513.4820290562566</v>
      </c>
      <c r="F35" s="228">
        <v>2362.4237389819555</v>
      </c>
      <c r="G35" s="228">
        <v>2536.256678908251</v>
      </c>
      <c r="H35" s="228">
        <v>2390.3308458789375</v>
      </c>
      <c r="I35" s="228">
        <v>2245.813135397412</v>
      </c>
      <c r="J35" s="228">
        <v>2975.8903576679377</v>
      </c>
      <c r="K35" s="228">
        <v>5495.342492613302</v>
      </c>
      <c r="L35" s="228">
        <v>4088.8379560289404</v>
      </c>
      <c r="M35" s="228">
        <v>4474.064609739827</v>
      </c>
      <c r="N35" s="228">
        <v>4913.335287804277</v>
      </c>
      <c r="O35" s="211">
        <f t="shared" si="7"/>
        <v>38888.28244879918</v>
      </c>
    </row>
    <row r="36" spans="1:15" ht="12">
      <c r="A36" s="207" t="s">
        <v>108</v>
      </c>
      <c r="B36" s="208" t="s">
        <v>105</v>
      </c>
      <c r="C36" s="230">
        <v>1042.357715171879</v>
      </c>
      <c r="D36" s="230">
        <v>1046.221668100578</v>
      </c>
      <c r="E36" s="230">
        <v>964.9280854581293</v>
      </c>
      <c r="F36" s="230">
        <v>953.9819887528597</v>
      </c>
      <c r="G36" s="230">
        <v>1056.5057395029723</v>
      </c>
      <c r="H36" s="230">
        <v>1083.685784791102</v>
      </c>
      <c r="I36" s="230">
        <v>1010.7151953291624</v>
      </c>
      <c r="J36" s="230">
        <v>1022.1359567519744</v>
      </c>
      <c r="K36" s="230">
        <v>1045.6558238281013</v>
      </c>
      <c r="L36" s="230">
        <v>1050.4299963724654</v>
      </c>
      <c r="M36" s="230">
        <v>1092.0519846564375</v>
      </c>
      <c r="N36" s="230">
        <v>1116.620417696686</v>
      </c>
      <c r="O36" s="211">
        <f>MAX(C36:N36)</f>
        <v>1116.620417696686</v>
      </c>
    </row>
    <row r="37" spans="1:15" ht="12">
      <c r="A37" s="207" t="s">
        <v>109</v>
      </c>
      <c r="B37" s="208" t="s">
        <v>105</v>
      </c>
      <c r="C37" s="233">
        <f>C36*'2006'!C30</f>
        <v>1146697.7224605838</v>
      </c>
      <c r="D37" s="233">
        <f>D36*'2006'!D30</f>
        <v>1150948.4570774457</v>
      </c>
      <c r="E37" s="233">
        <f>E36*'2006'!E30</f>
        <v>1061517.386812488</v>
      </c>
      <c r="F37" s="233">
        <f>F36*'2006'!F30</f>
        <v>1049475.585827021</v>
      </c>
      <c r="G37" s="233">
        <f>G36*'2006'!G30</f>
        <v>1162261.9640272197</v>
      </c>
      <c r="H37" s="233">
        <f>H36*'2006'!H30</f>
        <v>1192162.7318486911</v>
      </c>
      <c r="I37" s="233">
        <f>I36*'2006'!I30</f>
        <v>1111887.7863816114</v>
      </c>
      <c r="J37" s="233">
        <f>J36*'2006'!J30</f>
        <v>1124451.766022847</v>
      </c>
      <c r="K37" s="233">
        <f>K36*'2006'!K30</f>
        <v>1150325.9717932942</v>
      </c>
      <c r="L37" s="233">
        <f>L36*'2006'!L30</f>
        <v>1155578.0390093492</v>
      </c>
      <c r="M37" s="233">
        <f>M36*'2006'!M30</f>
        <v>1201366.3883205468</v>
      </c>
      <c r="N37" s="233">
        <f>N36*'2006'!N30</f>
        <v>1228394.121508124</v>
      </c>
      <c r="O37" s="211">
        <f>MIN(C37:N37)</f>
        <v>1049475.585827021</v>
      </c>
    </row>
    <row r="38" spans="1:15" ht="12">
      <c r="A38" s="207" t="s">
        <v>110</v>
      </c>
      <c r="B38" s="208" t="s">
        <v>103</v>
      </c>
      <c r="C38" s="234">
        <f>C23/C32</f>
        <v>3.899656911545708</v>
      </c>
      <c r="D38" s="234">
        <f aca="true" t="shared" si="10" ref="D38:O38">D23/D32</f>
        <v>3.5957019680115843</v>
      </c>
      <c r="E38" s="234">
        <f t="shared" si="10"/>
        <v>3.6318465874280115</v>
      </c>
      <c r="F38" s="234">
        <f t="shared" si="10"/>
        <v>3.6110145503302378</v>
      </c>
      <c r="G38" s="234">
        <f t="shared" si="10"/>
        <v>3.427385773158932</v>
      </c>
      <c r="H38" s="234">
        <f t="shared" si="10"/>
        <v>3.3944920568561874</v>
      </c>
      <c r="I38" s="234">
        <f t="shared" si="10"/>
        <v>3.429418851823714</v>
      </c>
      <c r="J38" s="234">
        <f t="shared" si="10"/>
        <v>3.459899083787014</v>
      </c>
      <c r="K38" s="234">
        <f t="shared" si="10"/>
        <v>3.5770054860963953</v>
      </c>
      <c r="L38" s="234">
        <f t="shared" si="10"/>
        <v>3.537422702930698</v>
      </c>
      <c r="M38" s="234">
        <f t="shared" si="10"/>
        <v>3.5124190399454585</v>
      </c>
      <c r="N38" s="234">
        <f t="shared" si="10"/>
        <v>3.798399557601288</v>
      </c>
      <c r="O38" s="234">
        <f t="shared" si="10"/>
        <v>3.5679242561542197</v>
      </c>
    </row>
    <row r="39" spans="1:15" ht="12">
      <c r="A39" s="200"/>
      <c r="B39" s="200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2"/>
    </row>
    <row r="40" spans="1:15" ht="12">
      <c r="A40" s="181" t="s">
        <v>113</v>
      </c>
      <c r="B40" s="235" t="s">
        <v>99</v>
      </c>
      <c r="C40" s="183" t="s">
        <v>0</v>
      </c>
      <c r="D40" s="183" t="s">
        <v>1</v>
      </c>
      <c r="E40" s="183" t="s">
        <v>2</v>
      </c>
      <c r="F40" s="183" t="s">
        <v>3</v>
      </c>
      <c r="G40" s="183" t="s">
        <v>4</v>
      </c>
      <c r="H40" s="183" t="s">
        <v>5</v>
      </c>
      <c r="I40" s="184" t="s">
        <v>6</v>
      </c>
      <c r="J40" s="184" t="s">
        <v>7</v>
      </c>
      <c r="K40" s="184" t="s">
        <v>8</v>
      </c>
      <c r="L40" s="184" t="s">
        <v>9</v>
      </c>
      <c r="M40" s="184" t="s">
        <v>10</v>
      </c>
      <c r="N40" s="183" t="s">
        <v>11</v>
      </c>
      <c r="O40" s="184" t="s">
        <v>12</v>
      </c>
    </row>
    <row r="41" spans="1:15" ht="12">
      <c r="A41" s="185" t="s">
        <v>13</v>
      </c>
      <c r="B41" s="186" t="s">
        <v>100</v>
      </c>
      <c r="C41" s="197">
        <f>'[2]Ha''apai'!B27</f>
        <v>132080</v>
      </c>
      <c r="D41" s="197">
        <f>'[2]Ha''apai'!C27</f>
        <v>126621</v>
      </c>
      <c r="E41" s="197">
        <f>'[2]Ha''apai'!D27</f>
        <v>143972</v>
      </c>
      <c r="F41" s="197">
        <f>'[2]Ha''apai'!E27</f>
        <v>135434</v>
      </c>
      <c r="G41" s="197">
        <f>'[2]Ha''apai'!F27</f>
        <v>135539</v>
      </c>
      <c r="H41" s="197">
        <f>'[2]Ha''apai'!G27</f>
        <v>132200</v>
      </c>
      <c r="I41" s="197">
        <f>'[2]Ha''apai'!H27</f>
        <v>134264</v>
      </c>
      <c r="J41" s="197">
        <f>'[2]Ha''apai'!I27</f>
        <v>131813</v>
      </c>
      <c r="K41" s="197">
        <f>'[2]Ha''apai'!J27</f>
        <v>130727</v>
      </c>
      <c r="L41" s="197">
        <f>'[2]Ha''apai'!K27</f>
        <v>136615</v>
      </c>
      <c r="M41" s="197">
        <f>'[2]Ha''apai'!L27</f>
        <v>128201</v>
      </c>
      <c r="N41" s="197">
        <f>'[2]Ha''apai'!M27</f>
        <v>135610</v>
      </c>
      <c r="O41" s="188">
        <f aca="true" t="shared" si="11" ref="O41:O47">SUM(C41:N41)</f>
        <v>1603076</v>
      </c>
    </row>
    <row r="42" spans="1:15" ht="12">
      <c r="A42" s="185" t="s">
        <v>106</v>
      </c>
      <c r="B42" s="186" t="s">
        <v>100</v>
      </c>
      <c r="C42" s="197">
        <f>C41-C43</f>
        <v>5900</v>
      </c>
      <c r="D42" s="197">
        <f aca="true" t="shared" si="12" ref="D42:N42">D41-D43</f>
        <v>5217</v>
      </c>
      <c r="E42" s="197">
        <f t="shared" si="12"/>
        <v>6320</v>
      </c>
      <c r="F42" s="197">
        <f t="shared" si="12"/>
        <v>5810</v>
      </c>
      <c r="G42" s="197">
        <f t="shared" si="12"/>
        <v>4307</v>
      </c>
      <c r="H42" s="197">
        <f t="shared" si="12"/>
        <v>5348</v>
      </c>
      <c r="I42" s="197">
        <f t="shared" si="12"/>
        <v>6176</v>
      </c>
      <c r="J42" s="197">
        <f t="shared" si="12"/>
        <v>5549</v>
      </c>
      <c r="K42" s="197">
        <f t="shared" si="12"/>
        <v>4655</v>
      </c>
      <c r="L42" s="197">
        <f t="shared" si="12"/>
        <v>6163</v>
      </c>
      <c r="M42" s="197">
        <f t="shared" si="12"/>
        <v>5285</v>
      </c>
      <c r="N42" s="197">
        <f t="shared" si="12"/>
        <v>5782</v>
      </c>
      <c r="O42" s="188">
        <f t="shared" si="11"/>
        <v>66512</v>
      </c>
    </row>
    <row r="43" spans="1:15" ht="12">
      <c r="A43" s="185" t="s">
        <v>14</v>
      </c>
      <c r="B43" s="186" t="s">
        <v>100</v>
      </c>
      <c r="C43" s="197">
        <f>'[2]Ha''apai'!B29</f>
        <v>126180</v>
      </c>
      <c r="D43" s="197">
        <f>'[2]Ha''apai'!C29</f>
        <v>121404</v>
      </c>
      <c r="E43" s="197">
        <f>'[2]Ha''apai'!D29</f>
        <v>137652</v>
      </c>
      <c r="F43" s="197">
        <f>'[2]Ha''apai'!E29</f>
        <v>129624</v>
      </c>
      <c r="G43" s="197">
        <f>'[2]Ha''apai'!F29</f>
        <v>131232</v>
      </c>
      <c r="H43" s="197">
        <f>'[2]Ha''apai'!G29</f>
        <v>126852</v>
      </c>
      <c r="I43" s="197">
        <f>'[2]Ha''apai'!H29</f>
        <v>128088</v>
      </c>
      <c r="J43" s="197">
        <f>'[2]Ha''apai'!I29</f>
        <v>126264</v>
      </c>
      <c r="K43" s="197">
        <f>'[2]Ha''apai'!J29</f>
        <v>126072</v>
      </c>
      <c r="L43" s="197">
        <f>'[2]Ha''apai'!K29</f>
        <v>130452</v>
      </c>
      <c r="M43" s="197">
        <f>'[2]Ha''apai'!L29</f>
        <v>122916</v>
      </c>
      <c r="N43" s="197">
        <f>'[2]Ha''apai'!M29</f>
        <v>129828</v>
      </c>
      <c r="O43" s="188">
        <f t="shared" si="11"/>
        <v>1536564</v>
      </c>
    </row>
    <row r="44" spans="1:15" ht="12">
      <c r="A44" s="185" t="s">
        <v>107</v>
      </c>
      <c r="B44" s="186" t="s">
        <v>100</v>
      </c>
      <c r="C44" s="197">
        <f>'[2]Ha''apai'!B30</f>
        <v>107789</v>
      </c>
      <c r="D44" s="197">
        <f>'[2]Ha''apai'!C30</f>
        <v>108151</v>
      </c>
      <c r="E44" s="197">
        <f>'[2]Ha''apai'!D30</f>
        <v>125900</v>
      </c>
      <c r="F44" s="197">
        <f>'[2]Ha''apai'!E30</f>
        <v>112681</v>
      </c>
      <c r="G44" s="197">
        <f>'[2]Ha''apai'!F30</f>
        <v>118809</v>
      </c>
      <c r="H44" s="197">
        <f>'[2]Ha''apai'!G30</f>
        <v>114010</v>
      </c>
      <c r="I44" s="197">
        <f>'[2]Ha''apai'!H30</f>
        <v>123240</v>
      </c>
      <c r="J44" s="197">
        <f>'[2]Ha''apai'!I30</f>
        <v>108255</v>
      </c>
      <c r="K44" s="197">
        <f>'[2]Ha''apai'!J30</f>
        <v>103865</v>
      </c>
      <c r="L44" s="197">
        <f>'[2]Ha''apai'!K30</f>
        <v>116350</v>
      </c>
      <c r="M44" s="197">
        <f>'[2]Ha''apai'!L30</f>
        <v>115148</v>
      </c>
      <c r="N44" s="197">
        <f>'[2]Ha''apai'!M30</f>
        <v>112690</v>
      </c>
      <c r="O44" s="188">
        <f t="shared" si="11"/>
        <v>1366888</v>
      </c>
    </row>
    <row r="45" spans="1:15" s="190" customFormat="1" ht="12">
      <c r="A45" s="185" t="s">
        <v>124</v>
      </c>
      <c r="B45" s="186" t="s">
        <v>100</v>
      </c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8">
        <f t="shared" si="11"/>
        <v>0</v>
      </c>
    </row>
    <row r="46" spans="1:15" s="190" customFormat="1" ht="12">
      <c r="A46" s="185" t="s">
        <v>125</v>
      </c>
      <c r="B46" s="186" t="s">
        <v>100</v>
      </c>
      <c r="C46" s="236">
        <f>C43-C44</f>
        <v>18391</v>
      </c>
      <c r="D46" s="236">
        <f aca="true" t="shared" si="13" ref="D46:N46">D43-D44</f>
        <v>13253</v>
      </c>
      <c r="E46" s="236">
        <f t="shared" si="13"/>
        <v>11752</v>
      </c>
      <c r="F46" s="236">
        <f t="shared" si="13"/>
        <v>16943</v>
      </c>
      <c r="G46" s="236">
        <f t="shared" si="13"/>
        <v>12423</v>
      </c>
      <c r="H46" s="236">
        <f t="shared" si="13"/>
        <v>12842</v>
      </c>
      <c r="I46" s="236">
        <f t="shared" si="13"/>
        <v>4848</v>
      </c>
      <c r="J46" s="236">
        <f t="shared" si="13"/>
        <v>18009</v>
      </c>
      <c r="K46" s="236">
        <f t="shared" si="13"/>
        <v>22207</v>
      </c>
      <c r="L46" s="236">
        <f t="shared" si="13"/>
        <v>14102</v>
      </c>
      <c r="M46" s="236">
        <f t="shared" si="13"/>
        <v>7768</v>
      </c>
      <c r="N46" s="236">
        <f t="shared" si="13"/>
        <v>17138</v>
      </c>
      <c r="O46" s="188">
        <f t="shared" si="11"/>
        <v>169676</v>
      </c>
    </row>
    <row r="47" spans="1:15" s="190" customFormat="1" ht="12">
      <c r="A47" s="185" t="s">
        <v>126</v>
      </c>
      <c r="B47" s="186" t="s">
        <v>100</v>
      </c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8">
        <f t="shared" si="11"/>
        <v>0</v>
      </c>
    </row>
    <row r="48" spans="1:19" s="190" customFormat="1" ht="12">
      <c r="A48" s="185" t="s">
        <v>97</v>
      </c>
      <c r="B48" s="186" t="s">
        <v>105</v>
      </c>
      <c r="C48" s="187">
        <v>372</v>
      </c>
      <c r="D48" s="187">
        <v>372</v>
      </c>
      <c r="E48" s="187">
        <v>372</v>
      </c>
      <c r="F48" s="187">
        <v>372</v>
      </c>
      <c r="G48" s="187">
        <v>372</v>
      </c>
      <c r="H48" s="187">
        <v>372</v>
      </c>
      <c r="I48" s="187">
        <v>372</v>
      </c>
      <c r="J48" s="187">
        <v>372</v>
      </c>
      <c r="K48" s="187">
        <v>372</v>
      </c>
      <c r="L48" s="187">
        <v>372</v>
      </c>
      <c r="M48" s="187">
        <v>372</v>
      </c>
      <c r="N48" s="187">
        <v>372</v>
      </c>
      <c r="O48" s="188">
        <f>AVERAGE(C48:N48)</f>
        <v>372</v>
      </c>
      <c r="P48" s="194"/>
      <c r="Q48" s="194"/>
      <c r="R48" s="194"/>
      <c r="S48" s="195"/>
    </row>
    <row r="49" spans="1:19" s="190" customFormat="1" ht="12">
      <c r="A49" s="185" t="s">
        <v>98</v>
      </c>
      <c r="B49" s="186" t="s">
        <v>105</v>
      </c>
      <c r="C49" s="187">
        <v>353.4</v>
      </c>
      <c r="D49" s="187">
        <v>353.4</v>
      </c>
      <c r="E49" s="187">
        <v>353.4</v>
      </c>
      <c r="F49" s="187">
        <v>353.4</v>
      </c>
      <c r="G49" s="187">
        <v>353.4</v>
      </c>
      <c r="H49" s="187">
        <v>353.4</v>
      </c>
      <c r="I49" s="187">
        <v>353.4</v>
      </c>
      <c r="J49" s="187">
        <v>353.4</v>
      </c>
      <c r="K49" s="187">
        <v>353.4</v>
      </c>
      <c r="L49" s="187">
        <v>353.4</v>
      </c>
      <c r="M49" s="187">
        <v>353.4</v>
      </c>
      <c r="N49" s="187">
        <v>353.4</v>
      </c>
      <c r="O49" s="188">
        <f>AVERAGE(C49:N49)</f>
        <v>353.40000000000003</v>
      </c>
      <c r="P49" s="194"/>
      <c r="Q49" s="194"/>
      <c r="R49" s="194"/>
      <c r="S49" s="195"/>
    </row>
    <row r="50" spans="1:15" ht="12">
      <c r="A50" s="185" t="s">
        <v>15</v>
      </c>
      <c r="B50" s="186" t="s">
        <v>101</v>
      </c>
      <c r="C50" s="219">
        <f>'[5]System Losses - Haapai MOV'!$P$11</f>
        <v>36798</v>
      </c>
      <c r="D50" s="219">
        <f>'[5]System Losses - Haapai MOV'!P12</f>
        <v>35027</v>
      </c>
      <c r="E50" s="219">
        <f>'[5]System Losses - Haapai MOV'!P13</f>
        <v>38880</v>
      </c>
      <c r="F50" s="219">
        <f>'[5]System Losses - Haapai MOV'!P14</f>
        <v>36699</v>
      </c>
      <c r="G50" s="219">
        <f>'[5]System Losses - Haapai MOV'!P15</f>
        <v>37788</v>
      </c>
      <c r="H50" s="219">
        <f>'[5]System Losses - Haapai MOV'!P16</f>
        <v>36129</v>
      </c>
      <c r="I50" s="219">
        <f>'[5]System Losses - Haapai MOV'!P17</f>
        <v>36289</v>
      </c>
      <c r="J50" s="219">
        <f>'[5]System Losses - Haapai MOV'!P18</f>
        <v>36051</v>
      </c>
      <c r="K50" s="219">
        <f>'[5]System Losses - Haapai MOV'!P19</f>
        <v>36228</v>
      </c>
      <c r="L50" s="219">
        <f>'[5]System Losses - Haapai MOV'!P20</f>
        <v>38028</v>
      </c>
      <c r="M50" s="219">
        <f>'[5]System Losses - Haapai MOV'!P21</f>
        <v>36236</v>
      </c>
      <c r="N50" s="219">
        <f>'[5]System Losses - Haapai MOV'!P22</f>
        <v>37517</v>
      </c>
      <c r="O50" s="188">
        <f>SUM(C50:N50)</f>
        <v>441670</v>
      </c>
    </row>
    <row r="51" spans="1:16" s="190" customFormat="1" ht="12">
      <c r="A51" s="185" t="s">
        <v>84</v>
      </c>
      <c r="B51" s="186" t="s">
        <v>101</v>
      </c>
      <c r="C51" s="237">
        <v>194.62827382256137</v>
      </c>
      <c r="D51" s="237">
        <v>266.3883716583392</v>
      </c>
      <c r="E51" s="237">
        <v>241.6255167264264</v>
      </c>
      <c r="F51" s="237">
        <v>189.76743955186592</v>
      </c>
      <c r="G51" s="237">
        <v>236.5748399661017</v>
      </c>
      <c r="H51" s="237">
        <v>270.41718454001534</v>
      </c>
      <c r="I51" s="237">
        <v>212.40282834850498</v>
      </c>
      <c r="J51" s="237">
        <v>182.58977401717925</v>
      </c>
      <c r="K51" s="237">
        <v>253.68723034928396</v>
      </c>
      <c r="L51" s="237">
        <v>473.52977752379735</v>
      </c>
      <c r="M51" s="237">
        <v>167.2047232453308</v>
      </c>
      <c r="N51" s="237">
        <v>260.52588728978793</v>
      </c>
      <c r="O51" s="188">
        <f>SUM(C51:N51)</f>
        <v>2949.341847039194</v>
      </c>
      <c r="P51" s="194"/>
    </row>
    <row r="52" spans="1:15" ht="12">
      <c r="A52" s="185" t="s">
        <v>83</v>
      </c>
      <c r="B52" s="186" t="s">
        <v>102</v>
      </c>
      <c r="C52" s="197">
        <f>'[2]Ha''apai'!B32</f>
        <v>989</v>
      </c>
      <c r="D52" s="197">
        <f>'[2]Ha''apai'!C32</f>
        <v>991</v>
      </c>
      <c r="E52" s="197">
        <f>'[2]Ha''apai'!D32</f>
        <v>990</v>
      </c>
      <c r="F52" s="197">
        <f>'[2]Ha''apai'!E32</f>
        <v>991</v>
      </c>
      <c r="G52" s="197">
        <f>'[2]Ha''apai'!F32</f>
        <v>989</v>
      </c>
      <c r="H52" s="197">
        <f>'[2]Ha''apai'!G32</f>
        <v>980</v>
      </c>
      <c r="I52" s="197">
        <f>'[2]Ha''apai'!H32</f>
        <v>981</v>
      </c>
      <c r="J52" s="197">
        <f>'[2]Ha''apai'!I32</f>
        <v>986</v>
      </c>
      <c r="K52" s="197">
        <f>'[2]Ha''apai'!J32</f>
        <v>983</v>
      </c>
      <c r="L52" s="197">
        <f>'[2]Ha''apai'!K32</f>
        <v>977</v>
      </c>
      <c r="M52" s="197">
        <f>'[2]Ha''apai'!L32</f>
        <v>980</v>
      </c>
      <c r="N52" s="197">
        <f>'[2]Ha''apai'!M32</f>
        <v>982</v>
      </c>
      <c r="O52" s="188">
        <f>MAX(C52:N52)</f>
        <v>991</v>
      </c>
    </row>
    <row r="53" spans="1:15" ht="12">
      <c r="A53" s="185" t="s">
        <v>16</v>
      </c>
      <c r="B53" s="186" t="s">
        <v>104</v>
      </c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88">
        <f>SUM(C53:N53)</f>
        <v>0</v>
      </c>
    </row>
    <row r="54" spans="1:15" ht="12">
      <c r="A54" s="185" t="s">
        <v>108</v>
      </c>
      <c r="B54" s="186" t="s">
        <v>105</v>
      </c>
      <c r="C54" s="233">
        <v>304.6888145861911</v>
      </c>
      <c r="D54" s="233">
        <v>305.13803155006855</v>
      </c>
      <c r="E54" s="233">
        <v>305.45164609053495</v>
      </c>
      <c r="F54" s="233">
        <v>305.0061728395061</v>
      </c>
      <c r="G54" s="233">
        <v>304.1481481481481</v>
      </c>
      <c r="H54" s="233">
        <v>303.38888888888886</v>
      </c>
      <c r="I54" s="233">
        <v>305</v>
      </c>
      <c r="J54" s="233">
        <v>307.8333333333333</v>
      </c>
      <c r="K54" s="233">
        <v>307.3333333333333</v>
      </c>
      <c r="L54" s="233">
        <v>302.3333333333333</v>
      </c>
      <c r="M54" s="233">
        <v>299</v>
      </c>
      <c r="N54" s="233">
        <v>298.8333333333333</v>
      </c>
      <c r="O54" s="188">
        <f>MAX(C54:N54)</f>
        <v>307.8333333333333</v>
      </c>
    </row>
    <row r="55" spans="1:15" ht="12">
      <c r="A55" s="185" t="s">
        <v>109</v>
      </c>
      <c r="B55" s="186" t="s">
        <v>105</v>
      </c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88">
        <f>MIN(C55:N55)</f>
        <v>0</v>
      </c>
    </row>
    <row r="56" spans="1:16" s="190" customFormat="1" ht="12">
      <c r="A56" s="185" t="s">
        <v>110</v>
      </c>
      <c r="B56" s="186" t="s">
        <v>103</v>
      </c>
      <c r="C56" s="234">
        <f>C41/C50</f>
        <v>3.589325506821023</v>
      </c>
      <c r="D56" s="234">
        <f aca="true" t="shared" si="14" ref="D56:O56">D41/D50</f>
        <v>3.6149541782053842</v>
      </c>
      <c r="E56" s="234">
        <f t="shared" si="14"/>
        <v>3.7029835390946504</v>
      </c>
      <c r="F56" s="234">
        <f t="shared" si="14"/>
        <v>3.6904002833864684</v>
      </c>
      <c r="G56" s="234">
        <f t="shared" si="14"/>
        <v>3.5868265057690274</v>
      </c>
      <c r="H56" s="234">
        <f t="shared" si="14"/>
        <v>3.6591104099200087</v>
      </c>
      <c r="I56" s="234">
        <f t="shared" si="14"/>
        <v>3.699853950232853</v>
      </c>
      <c r="J56" s="234">
        <f t="shared" si="14"/>
        <v>3.656292474549943</v>
      </c>
      <c r="K56" s="234">
        <f t="shared" si="14"/>
        <v>3.6084520260571935</v>
      </c>
      <c r="L56" s="234">
        <f t="shared" si="14"/>
        <v>3.59248448511623</v>
      </c>
      <c r="M56" s="234">
        <f t="shared" si="14"/>
        <v>3.5379456893696877</v>
      </c>
      <c r="N56" s="234">
        <f t="shared" si="14"/>
        <v>3.6146280352906683</v>
      </c>
      <c r="O56" s="234">
        <f t="shared" si="14"/>
        <v>3.629578644689474</v>
      </c>
      <c r="P56" s="194"/>
    </row>
    <row r="57" spans="1:15" ht="12">
      <c r="A57" s="200"/>
      <c r="B57" s="200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02"/>
    </row>
    <row r="58" spans="1:15" ht="12">
      <c r="A58" s="203" t="s">
        <v>53</v>
      </c>
      <c r="B58" s="204" t="s">
        <v>99</v>
      </c>
      <c r="C58" s="205" t="s">
        <v>0</v>
      </c>
      <c r="D58" s="205" t="s">
        <v>1</v>
      </c>
      <c r="E58" s="205" t="s">
        <v>2</v>
      </c>
      <c r="F58" s="205" t="s">
        <v>3</v>
      </c>
      <c r="G58" s="205" t="s">
        <v>4</v>
      </c>
      <c r="H58" s="205" t="s">
        <v>5</v>
      </c>
      <c r="I58" s="206" t="s">
        <v>6</v>
      </c>
      <c r="J58" s="206" t="s">
        <v>7</v>
      </c>
      <c r="K58" s="206" t="s">
        <v>8</v>
      </c>
      <c r="L58" s="206" t="s">
        <v>9</v>
      </c>
      <c r="M58" s="206" t="s">
        <v>10</v>
      </c>
      <c r="N58" s="205" t="s">
        <v>11</v>
      </c>
      <c r="O58" s="206" t="s">
        <v>12</v>
      </c>
    </row>
    <row r="59" spans="1:15" ht="12">
      <c r="A59" s="207" t="s">
        <v>13</v>
      </c>
      <c r="B59" s="208" t="s">
        <v>100</v>
      </c>
      <c r="C59" s="214">
        <f>'[2]Eua'!B25</f>
        <v>95405</v>
      </c>
      <c r="D59" s="214">
        <f>'[2]Eua'!C25</f>
        <v>98806</v>
      </c>
      <c r="E59" s="214">
        <f>'[2]Eua'!D25</f>
        <v>109319</v>
      </c>
      <c r="F59" s="214">
        <f>'[2]Eua'!E25</f>
        <v>106108</v>
      </c>
      <c r="G59" s="214">
        <f>'[2]Eua'!F25</f>
        <v>119387</v>
      </c>
      <c r="H59" s="214">
        <f>'[2]Eua'!G25</f>
        <v>109355</v>
      </c>
      <c r="I59" s="214">
        <f>'[2]Eua'!H25</f>
        <v>110897</v>
      </c>
      <c r="J59" s="214">
        <f>'[2]Eua'!I25</f>
        <v>104800</v>
      </c>
      <c r="K59" s="214">
        <f>'[2]Eua'!J25</f>
        <v>103878</v>
      </c>
      <c r="L59" s="214">
        <f>'[2]Eua'!K25</f>
        <v>105997</v>
      </c>
      <c r="M59" s="214">
        <f>'[2]Eua'!L25</f>
        <v>102765</v>
      </c>
      <c r="N59" s="214">
        <f>'[2]Eua'!M25</f>
        <v>112375</v>
      </c>
      <c r="O59" s="211">
        <f aca="true" t="shared" si="15" ref="O59:O71">SUM(C59:N59)</f>
        <v>1279092</v>
      </c>
    </row>
    <row r="60" spans="1:15" ht="12">
      <c r="A60" s="207" t="s">
        <v>106</v>
      </c>
      <c r="B60" s="208" t="s">
        <v>100</v>
      </c>
      <c r="C60" s="214">
        <f>C59-C61</f>
        <v>4001</v>
      </c>
      <c r="D60" s="214">
        <f aca="true" t="shared" si="16" ref="D60:N60">D59-D61</f>
        <v>13462</v>
      </c>
      <c r="E60" s="214">
        <f t="shared" si="16"/>
        <v>12143</v>
      </c>
      <c r="F60" s="214">
        <f t="shared" si="16"/>
        <v>13360</v>
      </c>
      <c r="G60" s="214">
        <f t="shared" si="16"/>
        <v>11843</v>
      </c>
      <c r="H60" s="214">
        <f t="shared" si="16"/>
        <v>13907</v>
      </c>
      <c r="I60" s="214">
        <f t="shared" si="16"/>
        <v>12653</v>
      </c>
      <c r="J60" s="214">
        <f t="shared" si="16"/>
        <v>9148</v>
      </c>
      <c r="K60" s="214">
        <f t="shared" si="16"/>
        <v>12594</v>
      </c>
      <c r="L60" s="214">
        <f t="shared" si="16"/>
        <v>13009</v>
      </c>
      <c r="M60" s="214">
        <f t="shared" si="16"/>
        <v>12285</v>
      </c>
      <c r="N60" s="214">
        <f t="shared" si="16"/>
        <v>12667</v>
      </c>
      <c r="O60" s="211">
        <f t="shared" si="15"/>
        <v>141072</v>
      </c>
    </row>
    <row r="61" spans="1:15" ht="12">
      <c r="A61" s="207" t="s">
        <v>14</v>
      </c>
      <c r="B61" s="208" t="s">
        <v>100</v>
      </c>
      <c r="C61" s="214">
        <f>'[2]Eua'!B27</f>
        <v>91404</v>
      </c>
      <c r="D61" s="214">
        <f>'[2]Eua'!C27</f>
        <v>85344</v>
      </c>
      <c r="E61" s="214">
        <f>'[2]Eua'!D27</f>
        <v>97176</v>
      </c>
      <c r="F61" s="214">
        <f>'[2]Eua'!E27</f>
        <v>92748</v>
      </c>
      <c r="G61" s="214">
        <f>'[2]Eua'!F27</f>
        <v>107544</v>
      </c>
      <c r="H61" s="214">
        <f>'[2]Eua'!G27</f>
        <v>95448</v>
      </c>
      <c r="I61" s="214">
        <f>'[2]Eua'!H27</f>
        <v>98244</v>
      </c>
      <c r="J61" s="214">
        <f>'[2]Eua'!I27</f>
        <v>95652</v>
      </c>
      <c r="K61" s="214">
        <f>'[2]Eua'!J27</f>
        <v>91284</v>
      </c>
      <c r="L61" s="214">
        <f>'[2]Eua'!K27</f>
        <v>92988</v>
      </c>
      <c r="M61" s="214">
        <f>'[2]Eua'!L27</f>
        <v>90480</v>
      </c>
      <c r="N61" s="214">
        <f>'[2]Eua'!M27</f>
        <v>99708</v>
      </c>
      <c r="O61" s="211">
        <f t="shared" si="15"/>
        <v>1138020</v>
      </c>
    </row>
    <row r="62" spans="1:15" ht="12">
      <c r="A62" s="207" t="s">
        <v>107</v>
      </c>
      <c r="B62" s="208" t="s">
        <v>100</v>
      </c>
      <c r="C62" s="214">
        <f>'[2]Eua'!B28</f>
        <v>78234</v>
      </c>
      <c r="D62" s="214">
        <f>'[2]Eua'!C28</f>
        <v>75658</v>
      </c>
      <c r="E62" s="214">
        <f>'[2]Eua'!D28</f>
        <v>87255</v>
      </c>
      <c r="F62" s="214">
        <f>'[2]Eua'!E28</f>
        <v>79543</v>
      </c>
      <c r="G62" s="214">
        <f>'[2]Eua'!F28</f>
        <v>94142</v>
      </c>
      <c r="H62" s="214">
        <f>'[2]Eua'!G28</f>
        <v>85186</v>
      </c>
      <c r="I62" s="214">
        <f>'[2]Eua'!H28</f>
        <v>89134</v>
      </c>
      <c r="J62" s="214">
        <f>'[2]Eua'!I28</f>
        <v>85911</v>
      </c>
      <c r="K62" s="214">
        <f>'[2]Eua'!J28</f>
        <v>76638</v>
      </c>
      <c r="L62" s="214">
        <f>'[2]Eua'!K28</f>
        <v>82910</v>
      </c>
      <c r="M62" s="214">
        <f>'[2]Eua'!L28</f>
        <v>86371</v>
      </c>
      <c r="N62" s="214">
        <f>'[2]Eua'!M28</f>
        <v>85191</v>
      </c>
      <c r="O62" s="211">
        <f t="shared" si="15"/>
        <v>1006173</v>
      </c>
    </row>
    <row r="63" spans="1:15" s="212" customFormat="1" ht="12">
      <c r="A63" s="207" t="s">
        <v>124</v>
      </c>
      <c r="B63" s="208" t="s">
        <v>100</v>
      </c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1">
        <f t="shared" si="15"/>
        <v>0</v>
      </c>
    </row>
    <row r="64" spans="1:15" s="212" customFormat="1" ht="12">
      <c r="A64" s="207" t="s">
        <v>125</v>
      </c>
      <c r="B64" s="208" t="s">
        <v>100</v>
      </c>
      <c r="C64" s="232">
        <f>C61-C62</f>
        <v>13170</v>
      </c>
      <c r="D64" s="232">
        <f aca="true" t="shared" si="17" ref="D64:N64">D61-D62</f>
        <v>9686</v>
      </c>
      <c r="E64" s="232">
        <f t="shared" si="17"/>
        <v>9921</v>
      </c>
      <c r="F64" s="232">
        <f t="shared" si="17"/>
        <v>13205</v>
      </c>
      <c r="G64" s="232">
        <f t="shared" si="17"/>
        <v>13402</v>
      </c>
      <c r="H64" s="232">
        <f t="shared" si="17"/>
        <v>10262</v>
      </c>
      <c r="I64" s="232">
        <f t="shared" si="17"/>
        <v>9110</v>
      </c>
      <c r="J64" s="232">
        <f t="shared" si="17"/>
        <v>9741</v>
      </c>
      <c r="K64" s="232">
        <f t="shared" si="17"/>
        <v>14646</v>
      </c>
      <c r="L64" s="232">
        <f t="shared" si="17"/>
        <v>10078</v>
      </c>
      <c r="M64" s="232">
        <f t="shared" si="17"/>
        <v>4109</v>
      </c>
      <c r="N64" s="232">
        <f t="shared" si="17"/>
        <v>14517</v>
      </c>
      <c r="O64" s="211">
        <f t="shared" si="15"/>
        <v>131847</v>
      </c>
    </row>
    <row r="65" spans="1:15" s="212" customFormat="1" ht="12">
      <c r="A65" s="207" t="s">
        <v>126</v>
      </c>
      <c r="B65" s="208" t="s">
        <v>100</v>
      </c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11">
        <f t="shared" si="15"/>
        <v>0</v>
      </c>
    </row>
    <row r="66" spans="1:15" s="190" customFormat="1" ht="12">
      <c r="A66" s="207" t="s">
        <v>97</v>
      </c>
      <c r="B66" s="208" t="s">
        <v>105</v>
      </c>
      <c r="C66" s="187">
        <v>187</v>
      </c>
      <c r="D66" s="187">
        <v>187</v>
      </c>
      <c r="E66" s="187">
        <v>187</v>
      </c>
      <c r="F66" s="187">
        <v>187</v>
      </c>
      <c r="G66" s="187">
        <v>187</v>
      </c>
      <c r="H66" s="187">
        <v>187</v>
      </c>
      <c r="I66" s="187">
        <v>187</v>
      </c>
      <c r="J66" s="187">
        <v>187</v>
      </c>
      <c r="K66" s="187">
        <v>187</v>
      </c>
      <c r="L66" s="187">
        <v>187</v>
      </c>
      <c r="M66" s="187">
        <v>187</v>
      </c>
      <c r="N66" s="187">
        <v>187</v>
      </c>
      <c r="O66" s="211">
        <f>AVERAGE(C66:N66)</f>
        <v>187</v>
      </c>
    </row>
    <row r="67" spans="1:15" s="190" customFormat="1" ht="12">
      <c r="A67" s="207" t="s">
        <v>98</v>
      </c>
      <c r="B67" s="208" t="s">
        <v>105</v>
      </c>
      <c r="C67" s="187">
        <v>159</v>
      </c>
      <c r="D67" s="187">
        <v>159</v>
      </c>
      <c r="E67" s="187">
        <v>159</v>
      </c>
      <c r="F67" s="187">
        <v>159</v>
      </c>
      <c r="G67" s="187">
        <v>159</v>
      </c>
      <c r="H67" s="187">
        <v>159</v>
      </c>
      <c r="I67" s="187">
        <v>159</v>
      </c>
      <c r="J67" s="187">
        <v>159</v>
      </c>
      <c r="K67" s="187">
        <v>159</v>
      </c>
      <c r="L67" s="187">
        <v>159</v>
      </c>
      <c r="M67" s="187">
        <v>159</v>
      </c>
      <c r="N67" s="187">
        <v>159</v>
      </c>
      <c r="O67" s="211">
        <f>AVERAGE(C67:N67)</f>
        <v>159</v>
      </c>
    </row>
    <row r="68" spans="1:15" ht="12">
      <c r="A68" s="207" t="s">
        <v>15</v>
      </c>
      <c r="B68" s="208" t="s">
        <v>101</v>
      </c>
      <c r="C68" s="219">
        <f>'[5]System Losses - ''Eua MOV'!$P$11</f>
        <v>27394</v>
      </c>
      <c r="D68" s="219">
        <f>'[5]System Losses - ''Eua MOV'!P12</f>
        <v>25131</v>
      </c>
      <c r="E68" s="219">
        <f>'[5]System Losses - ''Eua MOV'!P13</f>
        <v>29561</v>
      </c>
      <c r="F68" s="219">
        <f>'[5]System Losses - ''Eua MOV'!P14</f>
        <v>28214</v>
      </c>
      <c r="G68" s="219">
        <f>'[5]System Losses - ''Eua MOV'!P15</f>
        <v>32570</v>
      </c>
      <c r="H68" s="219">
        <f>'[5]System Losses - ''Eua MOV'!P16</f>
        <v>29746</v>
      </c>
      <c r="I68" s="219">
        <f>'[5]System Losses - ''Eua MOV'!P17</f>
        <v>30201</v>
      </c>
      <c r="J68" s="219">
        <f>'[5]System Losses - ''Eua MOV'!P18</f>
        <v>30077</v>
      </c>
      <c r="K68" s="219">
        <f>'[5]System Losses - ''Eua MOV'!P19</f>
        <v>29639</v>
      </c>
      <c r="L68" s="219">
        <f>'[5]System Losses - ''Eua MOV'!P20</f>
        <v>31216</v>
      </c>
      <c r="M68" s="219">
        <f>'[5]System Losses - ''Eua MOV'!P21</f>
        <v>29616</v>
      </c>
      <c r="N68" s="219">
        <f>'[5]System Losses - ''Eua MOV'!P22</f>
        <v>32618</v>
      </c>
      <c r="O68" s="211">
        <f t="shared" si="15"/>
        <v>355983</v>
      </c>
    </row>
    <row r="69" spans="1:15" ht="12">
      <c r="A69" s="207" t="s">
        <v>84</v>
      </c>
      <c r="B69" s="208" t="s">
        <v>101</v>
      </c>
      <c r="C69" s="239">
        <v>197.6960661351714</v>
      </c>
      <c r="D69" s="239">
        <v>206.42767604768343</v>
      </c>
      <c r="E69" s="239">
        <v>164.0225810686622</v>
      </c>
      <c r="F69" s="239">
        <v>180.32927580566354</v>
      </c>
      <c r="G69" s="239">
        <v>202.894622239689</v>
      </c>
      <c r="H69" s="239">
        <v>182.88127266835994</v>
      </c>
      <c r="I69" s="239">
        <v>198.87676719371132</v>
      </c>
      <c r="J69" s="239">
        <v>197.07658216267865</v>
      </c>
      <c r="K69" s="239">
        <v>210.59908768373037</v>
      </c>
      <c r="L69" s="239">
        <v>184.2921044035363</v>
      </c>
      <c r="M69" s="239">
        <v>190.72106986899564</v>
      </c>
      <c r="N69" s="239">
        <v>208.3048780487805</v>
      </c>
      <c r="O69" s="211">
        <f t="shared" si="15"/>
        <v>2324.1219833266628</v>
      </c>
    </row>
    <row r="70" spans="1:15" ht="12">
      <c r="A70" s="207" t="s">
        <v>83</v>
      </c>
      <c r="B70" s="208" t="s">
        <v>102</v>
      </c>
      <c r="C70" s="214">
        <f>'[2]Eua'!B30</f>
        <v>1072</v>
      </c>
      <c r="D70" s="214">
        <f>'[2]Eua'!C30</f>
        <v>1068</v>
      </c>
      <c r="E70" s="214">
        <f>'[2]Eua'!D30</f>
        <v>1068</v>
      </c>
      <c r="F70" s="214">
        <f>'[2]Eua'!E30</f>
        <v>1066</v>
      </c>
      <c r="G70" s="214">
        <f>'[2]Eua'!F30</f>
        <v>1069</v>
      </c>
      <c r="H70" s="214">
        <f>'[2]Eua'!G30</f>
        <v>1068</v>
      </c>
      <c r="I70" s="214">
        <f>'[2]Eua'!H30</f>
        <v>1079</v>
      </c>
      <c r="J70" s="214">
        <f>'[2]Eua'!I30</f>
        <v>1081</v>
      </c>
      <c r="K70" s="214">
        <f>'[2]Eua'!J30</f>
        <v>1082</v>
      </c>
      <c r="L70" s="214">
        <f>'[2]Eua'!K30</f>
        <v>1087</v>
      </c>
      <c r="M70" s="214">
        <f>'[2]Eua'!L30</f>
        <v>1087</v>
      </c>
      <c r="N70" s="214">
        <f>'[2]Eua'!M30</f>
        <v>1089</v>
      </c>
      <c r="O70" s="211">
        <f>MAX(C70:N70)</f>
        <v>1089</v>
      </c>
    </row>
    <row r="71" spans="1:15" ht="12">
      <c r="A71" s="207" t="s">
        <v>16</v>
      </c>
      <c r="B71" s="208" t="s">
        <v>104</v>
      </c>
      <c r="C71" s="214"/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1">
        <f t="shared" si="15"/>
        <v>0</v>
      </c>
    </row>
    <row r="72" spans="1:15" ht="12">
      <c r="A72" s="207" t="s">
        <v>108</v>
      </c>
      <c r="B72" s="208" t="s">
        <v>105</v>
      </c>
      <c r="C72" s="233">
        <f aca="true" t="shared" si="18" ref="C72:H72">AVERAGE(D72:I72)</f>
        <v>280.4458697702332</v>
      </c>
      <c r="D72" s="233">
        <f t="shared" si="18"/>
        <v>280.50122170781884</v>
      </c>
      <c r="E72" s="233">
        <f t="shared" si="18"/>
        <v>280.31057098765433</v>
      </c>
      <c r="F72" s="233">
        <f t="shared" si="18"/>
        <v>280.2662037037037</v>
      </c>
      <c r="G72" s="233">
        <f t="shared" si="18"/>
        <v>280.34722222222223</v>
      </c>
      <c r="H72" s="233">
        <f t="shared" si="18"/>
        <v>280.41666666666663</v>
      </c>
      <c r="I72" s="233">
        <f>AVERAGE('2008'!D71:I71)</f>
        <v>280.8333333333333</v>
      </c>
      <c r="J72" s="233">
        <f>AVERAGE('2008'!E71:J71)</f>
        <v>280.8333333333333</v>
      </c>
      <c r="K72" s="233">
        <f>AVERAGE('2008'!F71:K71)</f>
        <v>279.1666666666667</v>
      </c>
      <c r="L72" s="233">
        <f>AVERAGE('2008'!G71:L71)</f>
        <v>280</v>
      </c>
      <c r="M72" s="233">
        <f>AVERAGE('2008'!H71:M71)</f>
        <v>280.8333333333333</v>
      </c>
      <c r="N72" s="233">
        <f>AVERAGE('2008'!I71:N71)</f>
        <v>280.8333333333333</v>
      </c>
      <c r="O72" s="211">
        <f>MAX(C72:N72)</f>
        <v>280.8333333333333</v>
      </c>
    </row>
    <row r="73" spans="1:15" ht="12">
      <c r="A73" s="207" t="s">
        <v>109</v>
      </c>
      <c r="B73" s="208" t="s">
        <v>105</v>
      </c>
      <c r="C73" s="214"/>
      <c r="D73" s="214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1">
        <f>MIN(C73:N73)</f>
        <v>0</v>
      </c>
    </row>
    <row r="74" spans="1:15" ht="12">
      <c r="A74" s="207" t="s">
        <v>110</v>
      </c>
      <c r="B74" s="208" t="s">
        <v>103</v>
      </c>
      <c r="C74" s="234">
        <f>C59/C68</f>
        <v>3.4826969409359716</v>
      </c>
      <c r="D74" s="234">
        <f aca="true" t="shared" si="19" ref="D74:O74">D59/D68</f>
        <v>3.931638215749473</v>
      </c>
      <c r="E74" s="234">
        <f t="shared" si="19"/>
        <v>3.6980819322756333</v>
      </c>
      <c r="F74" s="234">
        <f t="shared" si="19"/>
        <v>3.760827957751471</v>
      </c>
      <c r="G74" s="234">
        <f t="shared" si="19"/>
        <v>3.665551120663187</v>
      </c>
      <c r="H74" s="234">
        <f t="shared" si="19"/>
        <v>3.676292610771196</v>
      </c>
      <c r="I74" s="234">
        <f t="shared" si="19"/>
        <v>3.6719645044866063</v>
      </c>
      <c r="J74" s="234">
        <f t="shared" si="19"/>
        <v>3.4843900654985536</v>
      </c>
      <c r="K74" s="234">
        <f t="shared" si="19"/>
        <v>3.5047741151860725</v>
      </c>
      <c r="L74" s="234">
        <f t="shared" si="19"/>
        <v>3.3955984110712456</v>
      </c>
      <c r="M74" s="234">
        <f t="shared" si="19"/>
        <v>3.469914910858995</v>
      </c>
      <c r="N74" s="234">
        <f t="shared" si="19"/>
        <v>3.445183640934453</v>
      </c>
      <c r="O74" s="234">
        <f t="shared" si="19"/>
        <v>3.5931266380697955</v>
      </c>
    </row>
    <row r="75" spans="1:15" ht="12">
      <c r="A75" s="200"/>
      <c r="B75" s="200"/>
      <c r="C75" s="238"/>
      <c r="D75" s="238"/>
      <c r="E75" s="238"/>
      <c r="F75" s="238"/>
      <c r="G75" s="238"/>
      <c r="H75" s="238"/>
      <c r="I75" s="238"/>
      <c r="J75" s="238"/>
      <c r="K75" s="238"/>
      <c r="L75" s="238"/>
      <c r="M75" s="238"/>
      <c r="N75" s="238"/>
      <c r="O75" s="202"/>
    </row>
    <row r="76" spans="1:15" ht="12">
      <c r="A76" s="181" t="s">
        <v>54</v>
      </c>
      <c r="B76" s="235" t="s">
        <v>99</v>
      </c>
      <c r="C76" s="183" t="s">
        <v>0</v>
      </c>
      <c r="D76" s="183" t="s">
        <v>1</v>
      </c>
      <c r="E76" s="183" t="s">
        <v>2</v>
      </c>
      <c r="F76" s="183" t="s">
        <v>3</v>
      </c>
      <c r="G76" s="183" t="s">
        <v>4</v>
      </c>
      <c r="H76" s="183" t="s">
        <v>5</v>
      </c>
      <c r="I76" s="184" t="s">
        <v>6</v>
      </c>
      <c r="J76" s="184" t="s">
        <v>7</v>
      </c>
      <c r="K76" s="184" t="s">
        <v>8</v>
      </c>
      <c r="L76" s="184" t="s">
        <v>9</v>
      </c>
      <c r="M76" s="184" t="s">
        <v>10</v>
      </c>
      <c r="N76" s="183" t="s">
        <v>11</v>
      </c>
      <c r="O76" s="184" t="s">
        <v>12</v>
      </c>
    </row>
    <row r="77" spans="1:15" ht="12">
      <c r="A77" s="185" t="s">
        <v>13</v>
      </c>
      <c r="B77" s="186" t="s">
        <v>100</v>
      </c>
      <c r="C77" s="197">
        <f aca="true" t="shared" si="20" ref="C77:N77">SUM(C4,C59,C41,C23)</f>
        <v>4739349</v>
      </c>
      <c r="D77" s="197">
        <f t="shared" si="20"/>
        <v>4558099</v>
      </c>
      <c r="E77" s="197">
        <f t="shared" si="20"/>
        <v>4737354</v>
      </c>
      <c r="F77" s="197">
        <f t="shared" si="20"/>
        <v>4516535</v>
      </c>
      <c r="G77" s="197">
        <f t="shared" si="20"/>
        <v>4872882</v>
      </c>
      <c r="H77" s="197">
        <f t="shared" si="20"/>
        <v>4623732</v>
      </c>
      <c r="I77" s="197">
        <f t="shared" si="20"/>
        <v>4328812</v>
      </c>
      <c r="J77" s="197">
        <f t="shared" si="20"/>
        <v>4600724</v>
      </c>
      <c r="K77" s="197">
        <f t="shared" si="20"/>
        <v>4728884</v>
      </c>
      <c r="L77" s="197">
        <f t="shared" si="20"/>
        <v>4974468</v>
      </c>
      <c r="M77" s="197">
        <f t="shared" si="20"/>
        <v>4730367</v>
      </c>
      <c r="N77" s="197">
        <f t="shared" si="20"/>
        <v>5023140</v>
      </c>
      <c r="O77" s="217">
        <f>SUM(C77:N77)</f>
        <v>56434346</v>
      </c>
    </row>
    <row r="78" spans="1:15" ht="12">
      <c r="A78" s="185" t="s">
        <v>106</v>
      </c>
      <c r="B78" s="186" t="s">
        <v>100</v>
      </c>
      <c r="C78" s="197">
        <f aca="true" t="shared" si="21" ref="C78:N78">SUM(C5,C60,C42,C24)</f>
        <v>127984</v>
      </c>
      <c r="D78" s="197">
        <f t="shared" si="21"/>
        <v>122294</v>
      </c>
      <c r="E78" s="197">
        <f t="shared" si="21"/>
        <v>107491</v>
      </c>
      <c r="F78" s="197">
        <f t="shared" si="21"/>
        <v>117564</v>
      </c>
      <c r="G78" s="197">
        <f t="shared" si="21"/>
        <v>133964</v>
      </c>
      <c r="H78" s="197">
        <f t="shared" si="21"/>
        <v>214007</v>
      </c>
      <c r="I78" s="197">
        <f t="shared" si="21"/>
        <v>127166</v>
      </c>
      <c r="J78" s="197">
        <f t="shared" si="21"/>
        <v>129868</v>
      </c>
      <c r="K78" s="197">
        <f t="shared" si="21"/>
        <v>132708</v>
      </c>
      <c r="L78" s="197">
        <f t="shared" si="21"/>
        <v>145898</v>
      </c>
      <c r="M78" s="197">
        <f t="shared" si="21"/>
        <v>152268</v>
      </c>
      <c r="N78" s="197">
        <f t="shared" si="21"/>
        <v>154416</v>
      </c>
      <c r="O78" s="217">
        <f aca="true" t="shared" si="22" ref="O78:O89">SUM(C78:N78)</f>
        <v>1665628</v>
      </c>
    </row>
    <row r="79" spans="1:15" ht="12">
      <c r="A79" s="185" t="s">
        <v>14</v>
      </c>
      <c r="B79" s="186" t="s">
        <v>100</v>
      </c>
      <c r="C79" s="197">
        <f aca="true" t="shared" si="23" ref="C79:N79">SUM(C6,C61,C43,C25)</f>
        <v>4611365</v>
      </c>
      <c r="D79" s="197">
        <f t="shared" si="23"/>
        <v>4435805</v>
      </c>
      <c r="E79" s="197">
        <f t="shared" si="23"/>
        <v>4629863</v>
      </c>
      <c r="F79" s="197">
        <f t="shared" si="23"/>
        <v>4398971</v>
      </c>
      <c r="G79" s="197">
        <f t="shared" si="23"/>
        <v>4738918</v>
      </c>
      <c r="H79" s="197">
        <f t="shared" si="23"/>
        <v>4409725</v>
      </c>
      <c r="I79" s="197">
        <f t="shared" si="23"/>
        <v>4201646</v>
      </c>
      <c r="J79" s="197">
        <f t="shared" si="23"/>
        <v>4470856</v>
      </c>
      <c r="K79" s="197">
        <f t="shared" si="23"/>
        <v>4596176</v>
      </c>
      <c r="L79" s="197">
        <f t="shared" si="23"/>
        <v>4828570</v>
      </c>
      <c r="M79" s="197">
        <f t="shared" si="23"/>
        <v>4578099</v>
      </c>
      <c r="N79" s="197">
        <f t="shared" si="23"/>
        <v>4868724</v>
      </c>
      <c r="O79" s="217">
        <f t="shared" si="22"/>
        <v>54768718</v>
      </c>
    </row>
    <row r="80" spans="1:15" ht="12">
      <c r="A80" s="185" t="s">
        <v>107</v>
      </c>
      <c r="B80" s="186" t="s">
        <v>100</v>
      </c>
      <c r="C80" s="197">
        <f>SUM(C7,C62,C44,C26)</f>
        <v>3960133.72</v>
      </c>
      <c r="D80" s="197">
        <f aca="true" t="shared" si="24" ref="D80:N80">SUM(D7,D62,D44,D26)</f>
        <v>3546615.71</v>
      </c>
      <c r="E80" s="197">
        <f t="shared" si="24"/>
        <v>4143986</v>
      </c>
      <c r="F80" s="197">
        <f t="shared" si="24"/>
        <v>3589793.52</v>
      </c>
      <c r="G80" s="197">
        <f t="shared" si="24"/>
        <v>3873599.78</v>
      </c>
      <c r="H80" s="197">
        <f t="shared" si="24"/>
        <v>3827407.3</v>
      </c>
      <c r="I80" s="197">
        <f t="shared" si="24"/>
        <v>3592325.08</v>
      </c>
      <c r="J80" s="197">
        <f t="shared" si="24"/>
        <v>3894081</v>
      </c>
      <c r="K80" s="197">
        <f t="shared" si="24"/>
        <v>3570354.38</v>
      </c>
      <c r="L80" s="197">
        <f t="shared" si="24"/>
        <v>3951862</v>
      </c>
      <c r="M80" s="197">
        <f t="shared" si="24"/>
        <v>4162986.2</v>
      </c>
      <c r="N80" s="197">
        <f t="shared" si="24"/>
        <v>4201409.0600000005</v>
      </c>
      <c r="O80" s="217">
        <f t="shared" si="22"/>
        <v>46314553.75000001</v>
      </c>
    </row>
    <row r="81" spans="1:15" s="190" customFormat="1" ht="12">
      <c r="A81" s="185" t="s">
        <v>124</v>
      </c>
      <c r="B81" s="186" t="s">
        <v>100</v>
      </c>
      <c r="C81" s="230">
        <f aca="true" t="shared" si="25" ref="C81:N81">SUM(C8,C63,C45,C27)</f>
        <v>0</v>
      </c>
      <c r="D81" s="230">
        <f t="shared" si="25"/>
        <v>0</v>
      </c>
      <c r="E81" s="230">
        <f t="shared" si="25"/>
        <v>0</v>
      </c>
      <c r="F81" s="230">
        <f t="shared" si="25"/>
        <v>0</v>
      </c>
      <c r="G81" s="230">
        <f t="shared" si="25"/>
        <v>0</v>
      </c>
      <c r="H81" s="230">
        <f t="shared" si="25"/>
        <v>0</v>
      </c>
      <c r="I81" s="230">
        <f t="shared" si="25"/>
        <v>0</v>
      </c>
      <c r="J81" s="230">
        <f t="shared" si="25"/>
        <v>0</v>
      </c>
      <c r="K81" s="230">
        <f t="shared" si="25"/>
        <v>0</v>
      </c>
      <c r="L81" s="230">
        <f t="shared" si="25"/>
        <v>0</v>
      </c>
      <c r="M81" s="230">
        <f t="shared" si="25"/>
        <v>0</v>
      </c>
      <c r="N81" s="230">
        <f t="shared" si="25"/>
        <v>0</v>
      </c>
      <c r="O81" s="217">
        <f t="shared" si="22"/>
        <v>0</v>
      </c>
    </row>
    <row r="82" spans="1:15" s="190" customFormat="1" ht="12">
      <c r="A82" s="185" t="s">
        <v>125</v>
      </c>
      <c r="B82" s="186" t="s">
        <v>100</v>
      </c>
      <c r="C82" s="230">
        <f>C79-C80</f>
        <v>651231.2799999998</v>
      </c>
      <c r="D82" s="230">
        <f aca="true" t="shared" si="26" ref="D82:N82">D79-D80</f>
        <v>889189.29</v>
      </c>
      <c r="E82" s="230">
        <f t="shared" si="26"/>
        <v>485877</v>
      </c>
      <c r="F82" s="230">
        <f t="shared" si="26"/>
        <v>809177.48</v>
      </c>
      <c r="G82" s="230">
        <f t="shared" si="26"/>
        <v>865318.2200000002</v>
      </c>
      <c r="H82" s="230">
        <f t="shared" si="26"/>
        <v>582317.7000000002</v>
      </c>
      <c r="I82" s="230">
        <f t="shared" si="26"/>
        <v>609320.9199999999</v>
      </c>
      <c r="J82" s="230">
        <f t="shared" si="26"/>
        <v>576775</v>
      </c>
      <c r="K82" s="230">
        <f t="shared" si="26"/>
        <v>1025821.6200000001</v>
      </c>
      <c r="L82" s="230">
        <f t="shared" si="26"/>
        <v>876708</v>
      </c>
      <c r="M82" s="230">
        <f t="shared" si="26"/>
        <v>415112.7999999998</v>
      </c>
      <c r="N82" s="230">
        <f t="shared" si="26"/>
        <v>667314.9399999995</v>
      </c>
      <c r="O82" s="217">
        <f t="shared" si="22"/>
        <v>8454164.25</v>
      </c>
    </row>
    <row r="83" spans="1:15" s="190" customFormat="1" ht="12">
      <c r="A83" s="185" t="s">
        <v>126</v>
      </c>
      <c r="B83" s="186" t="s">
        <v>100</v>
      </c>
      <c r="C83" s="230">
        <f aca="true" t="shared" si="27" ref="C83:N83">SUM(C10,C65,C47,C29)</f>
        <v>0</v>
      </c>
      <c r="D83" s="230">
        <f t="shared" si="27"/>
        <v>0</v>
      </c>
      <c r="E83" s="230">
        <f t="shared" si="27"/>
        <v>0</v>
      </c>
      <c r="F83" s="230">
        <f t="shared" si="27"/>
        <v>0</v>
      </c>
      <c r="G83" s="230">
        <f t="shared" si="27"/>
        <v>0</v>
      </c>
      <c r="H83" s="230">
        <f t="shared" si="27"/>
        <v>0</v>
      </c>
      <c r="I83" s="230">
        <f t="shared" si="27"/>
        <v>0</v>
      </c>
      <c r="J83" s="230">
        <f t="shared" si="27"/>
        <v>0</v>
      </c>
      <c r="K83" s="230">
        <f t="shared" si="27"/>
        <v>0</v>
      </c>
      <c r="L83" s="230">
        <f t="shared" si="27"/>
        <v>0</v>
      </c>
      <c r="M83" s="230">
        <f t="shared" si="27"/>
        <v>0</v>
      </c>
      <c r="N83" s="230">
        <f t="shared" si="27"/>
        <v>0</v>
      </c>
      <c r="O83" s="217">
        <f t="shared" si="22"/>
        <v>0</v>
      </c>
    </row>
    <row r="84" spans="1:19" s="190" customFormat="1" ht="12">
      <c r="A84" s="185" t="s">
        <v>97</v>
      </c>
      <c r="B84" s="186" t="s">
        <v>105</v>
      </c>
      <c r="C84" s="197">
        <f aca="true" t="shared" si="28" ref="C84:N84">SUM(C11,C66,C48,C30)</f>
        <v>14511</v>
      </c>
      <c r="D84" s="197">
        <f t="shared" si="28"/>
        <v>14511</v>
      </c>
      <c r="E84" s="197">
        <f t="shared" si="28"/>
        <v>14511</v>
      </c>
      <c r="F84" s="197">
        <f t="shared" si="28"/>
        <v>14511</v>
      </c>
      <c r="G84" s="197">
        <f t="shared" si="28"/>
        <v>14511</v>
      </c>
      <c r="H84" s="197">
        <f t="shared" si="28"/>
        <v>14511</v>
      </c>
      <c r="I84" s="197">
        <f t="shared" si="28"/>
        <v>14511</v>
      </c>
      <c r="J84" s="197">
        <f t="shared" si="28"/>
        <v>14511</v>
      </c>
      <c r="K84" s="197">
        <f t="shared" si="28"/>
        <v>14511</v>
      </c>
      <c r="L84" s="197">
        <f t="shared" si="28"/>
        <v>14511</v>
      </c>
      <c r="M84" s="197">
        <f t="shared" si="28"/>
        <v>14511</v>
      </c>
      <c r="N84" s="197">
        <f t="shared" si="28"/>
        <v>14511</v>
      </c>
      <c r="O84" s="188">
        <f>MAX(C84:N84)</f>
        <v>14511</v>
      </c>
      <c r="P84" s="194"/>
      <c r="Q84" s="194"/>
      <c r="R84" s="194"/>
      <c r="S84" s="195"/>
    </row>
    <row r="85" spans="1:19" s="190" customFormat="1" ht="12">
      <c r="A85" s="185" t="s">
        <v>98</v>
      </c>
      <c r="B85" s="186" t="s">
        <v>105</v>
      </c>
      <c r="C85" s="197">
        <f aca="true" t="shared" si="29" ref="C85:N85">SUM(C12,C67,C49,C31)</f>
        <v>13766.8</v>
      </c>
      <c r="D85" s="197">
        <f t="shared" si="29"/>
        <v>13766.8</v>
      </c>
      <c r="E85" s="197">
        <f t="shared" si="29"/>
        <v>13766.8</v>
      </c>
      <c r="F85" s="197">
        <f t="shared" si="29"/>
        <v>13766.8</v>
      </c>
      <c r="G85" s="197">
        <f t="shared" si="29"/>
        <v>13766.8</v>
      </c>
      <c r="H85" s="197">
        <f t="shared" si="29"/>
        <v>13766.8</v>
      </c>
      <c r="I85" s="197">
        <f t="shared" si="29"/>
        <v>13766.8</v>
      </c>
      <c r="J85" s="197">
        <f t="shared" si="29"/>
        <v>13766.8</v>
      </c>
      <c r="K85" s="197">
        <f t="shared" si="29"/>
        <v>13766.8</v>
      </c>
      <c r="L85" s="197">
        <f t="shared" si="29"/>
        <v>13766.8</v>
      </c>
      <c r="M85" s="197">
        <f t="shared" si="29"/>
        <v>13766.8</v>
      </c>
      <c r="N85" s="197">
        <f t="shared" si="29"/>
        <v>13766.8</v>
      </c>
      <c r="O85" s="188">
        <f>MAX(C85:N85)</f>
        <v>13766.8</v>
      </c>
      <c r="P85" s="194"/>
      <c r="Q85" s="194"/>
      <c r="R85" s="194"/>
      <c r="S85" s="195"/>
    </row>
    <row r="86" spans="1:15" ht="12">
      <c r="A86" s="185" t="s">
        <v>15</v>
      </c>
      <c r="B86" s="186" t="s">
        <v>101</v>
      </c>
      <c r="C86" s="219">
        <f aca="true" t="shared" si="30" ref="C86:N86">SUM(C13,C68,C50,C32)</f>
        <v>1182519</v>
      </c>
      <c r="D86" s="219">
        <f t="shared" si="30"/>
        <v>1148979</v>
      </c>
      <c r="E86" s="219">
        <f t="shared" si="30"/>
        <v>1212567</v>
      </c>
      <c r="F86" s="219">
        <f t="shared" si="30"/>
        <v>1136220</v>
      </c>
      <c r="G86" s="219">
        <f t="shared" si="30"/>
        <v>1219228</v>
      </c>
      <c r="H86" s="219">
        <f t="shared" si="30"/>
        <v>1155657</v>
      </c>
      <c r="I86" s="219">
        <f t="shared" si="30"/>
        <v>1124923</v>
      </c>
      <c r="J86" s="219">
        <f t="shared" si="30"/>
        <v>1116458</v>
      </c>
      <c r="K86" s="219">
        <f t="shared" si="30"/>
        <v>1166328</v>
      </c>
      <c r="L86" s="219">
        <f t="shared" si="30"/>
        <v>1236868</v>
      </c>
      <c r="M86" s="219">
        <f t="shared" si="30"/>
        <v>1182178</v>
      </c>
      <c r="N86" s="219">
        <f t="shared" si="30"/>
        <v>1233463</v>
      </c>
      <c r="O86" s="240">
        <f t="shared" si="22"/>
        <v>14115388</v>
      </c>
    </row>
    <row r="87" spans="1:16" s="190" customFormat="1" ht="12">
      <c r="A87" s="185" t="s">
        <v>84</v>
      </c>
      <c r="B87" s="186" t="s">
        <v>101</v>
      </c>
      <c r="C87" s="197">
        <f aca="true" t="shared" si="31" ref="C87:N87">SUM(C14,C69,C51,C33)</f>
        <v>3801.625682383451</v>
      </c>
      <c r="D87" s="197">
        <f t="shared" si="31"/>
        <v>3813.058064075545</v>
      </c>
      <c r="E87" s="197">
        <f t="shared" si="31"/>
        <v>3897.4565647698096</v>
      </c>
      <c r="F87" s="197">
        <f t="shared" si="31"/>
        <v>3727.5660067022545</v>
      </c>
      <c r="G87" s="197">
        <f t="shared" si="31"/>
        <v>4074.946464370382</v>
      </c>
      <c r="H87" s="197">
        <f t="shared" si="31"/>
        <v>3811.918617194687</v>
      </c>
      <c r="I87" s="197">
        <f t="shared" si="31"/>
        <v>3621.7238807045487</v>
      </c>
      <c r="J87" s="197">
        <f t="shared" si="31"/>
        <v>3617.405859747112</v>
      </c>
      <c r="K87" s="197">
        <f t="shared" si="31"/>
        <v>3876.2775389026647</v>
      </c>
      <c r="L87" s="197">
        <f t="shared" si="31"/>
        <v>4312.601765734922</v>
      </c>
      <c r="M87" s="197">
        <f t="shared" si="31"/>
        <v>3754.1772866139845</v>
      </c>
      <c r="N87" s="197">
        <f t="shared" si="31"/>
        <v>4099.097096579364</v>
      </c>
      <c r="O87" s="188">
        <f t="shared" si="22"/>
        <v>46407.854827778734</v>
      </c>
      <c r="P87" s="194"/>
    </row>
    <row r="88" spans="1:16" ht="12">
      <c r="A88" s="185" t="s">
        <v>83</v>
      </c>
      <c r="B88" s="186" t="s">
        <v>102</v>
      </c>
      <c r="C88" s="197">
        <f aca="true" t="shared" si="32" ref="C88:O88">SUM(C15,C70,C52,C34)</f>
        <v>20507</v>
      </c>
      <c r="D88" s="197">
        <f t="shared" si="32"/>
        <v>20493</v>
      </c>
      <c r="E88" s="197">
        <f t="shared" si="32"/>
        <v>20481</v>
      </c>
      <c r="F88" s="197">
        <f t="shared" si="32"/>
        <v>20505</v>
      </c>
      <c r="G88" s="197">
        <f t="shared" si="32"/>
        <v>20542</v>
      </c>
      <c r="H88" s="197">
        <f t="shared" si="32"/>
        <v>20506</v>
      </c>
      <c r="I88" s="197">
        <f t="shared" si="32"/>
        <v>20527</v>
      </c>
      <c r="J88" s="197">
        <f t="shared" si="32"/>
        <v>20531</v>
      </c>
      <c r="K88" s="197">
        <f t="shared" si="32"/>
        <v>20549</v>
      </c>
      <c r="L88" s="197">
        <f t="shared" si="32"/>
        <v>20586</v>
      </c>
      <c r="M88" s="197">
        <f t="shared" si="32"/>
        <v>20624</v>
      </c>
      <c r="N88" s="197">
        <f t="shared" si="32"/>
        <v>20650</v>
      </c>
      <c r="O88" s="197">
        <f t="shared" si="32"/>
        <v>20659</v>
      </c>
      <c r="P88" s="197"/>
    </row>
    <row r="89" spans="1:15" ht="12">
      <c r="A89" s="185" t="s">
        <v>16</v>
      </c>
      <c r="B89" s="186" t="s">
        <v>104</v>
      </c>
      <c r="C89" s="197">
        <f aca="true" t="shared" si="33" ref="C89:N89">SUM(C16,C71,C53,C35)</f>
        <v>5956.894063708827</v>
      </c>
      <c r="D89" s="197">
        <f t="shared" si="33"/>
        <v>5630.568215038576</v>
      </c>
      <c r="E89" s="197">
        <f t="shared" si="33"/>
        <v>5897.30565774824</v>
      </c>
      <c r="F89" s="197">
        <f t="shared" si="33"/>
        <v>5601.835553327946</v>
      </c>
      <c r="G89" s="197">
        <f t="shared" si="33"/>
        <v>6029.716594520065</v>
      </c>
      <c r="H89" s="197">
        <f t="shared" si="33"/>
        <v>5704.658272039274</v>
      </c>
      <c r="I89" s="197">
        <f t="shared" si="33"/>
        <v>5314.808915988129</v>
      </c>
      <c r="J89" s="197">
        <f t="shared" si="33"/>
        <v>6262.889513786082</v>
      </c>
      <c r="K89" s="197">
        <f t="shared" si="33"/>
        <v>8903.377935651277</v>
      </c>
      <c r="L89" s="197">
        <f t="shared" si="33"/>
        <v>7685.633736619658</v>
      </c>
      <c r="M89" s="197">
        <f t="shared" si="33"/>
        <v>7888.4376055204175</v>
      </c>
      <c r="N89" s="197">
        <f t="shared" si="33"/>
        <v>8548.84668020934</v>
      </c>
      <c r="O89" s="217">
        <f t="shared" si="22"/>
        <v>79424.97274415783</v>
      </c>
    </row>
    <row r="90" spans="1:15" ht="12">
      <c r="A90" s="185" t="s">
        <v>108</v>
      </c>
      <c r="B90" s="186" t="s">
        <v>105</v>
      </c>
      <c r="C90" s="197">
        <f aca="true" t="shared" si="34" ref="C90:N90">SUM(C17,C72,C54,C36)</f>
        <v>9631.659066194969</v>
      </c>
      <c r="D90" s="197">
        <f t="shared" si="34"/>
        <v>9621.527588025132</v>
      </c>
      <c r="E90" s="197">
        <f t="shared" si="34"/>
        <v>9531.856969202985</v>
      </c>
      <c r="F90" s="197">
        <f t="shared" si="34"/>
        <v>9435.754365296068</v>
      </c>
      <c r="G90" s="197">
        <f t="shared" si="34"/>
        <v>9462.001109873343</v>
      </c>
      <c r="H90" s="197">
        <f t="shared" si="34"/>
        <v>9488.491340346658</v>
      </c>
      <c r="I90" s="197">
        <f t="shared" si="34"/>
        <v>9515.465195329163</v>
      </c>
      <c r="J90" s="197">
        <f t="shared" si="34"/>
        <v>9515.510956751974</v>
      </c>
      <c r="K90" s="197">
        <f t="shared" si="34"/>
        <v>9522.704434939214</v>
      </c>
      <c r="L90" s="197">
        <f t="shared" si="34"/>
        <v>9508.20893155765</v>
      </c>
      <c r="M90" s="197">
        <f t="shared" si="34"/>
        <v>9543.821853483598</v>
      </c>
      <c r="N90" s="197">
        <f t="shared" si="34"/>
        <v>9576.713042439484</v>
      </c>
      <c r="O90" s="217">
        <f>MAX(C90:N90)</f>
        <v>9631.659066194969</v>
      </c>
    </row>
    <row r="91" spans="1:15" ht="12">
      <c r="A91" s="185" t="s">
        <v>109</v>
      </c>
      <c r="B91" s="186" t="s">
        <v>105</v>
      </c>
      <c r="C91" s="197">
        <f aca="true" t="shared" si="35" ref="C91:N91">SUM(C18,C73,C55,C37)</f>
        <v>1150777.6437370004</v>
      </c>
      <c r="D91" s="197">
        <f t="shared" si="35"/>
        <v>1154475.7724379345</v>
      </c>
      <c r="E91" s="197">
        <f t="shared" si="35"/>
        <v>1064417.6364144306</v>
      </c>
      <c r="F91" s="197">
        <f t="shared" si="35"/>
        <v>1053240.0396413032</v>
      </c>
      <c r="G91" s="197">
        <f t="shared" si="35"/>
        <v>1165874.3615310017</v>
      </c>
      <c r="H91" s="197">
        <f t="shared" si="35"/>
        <v>1195293.5698796043</v>
      </c>
      <c r="I91" s="197">
        <f t="shared" si="35"/>
        <v>1115534.270036317</v>
      </c>
      <c r="J91" s="197">
        <f t="shared" si="35"/>
        <v>1128149.69841078</v>
      </c>
      <c r="K91" s="197">
        <f t="shared" si="35"/>
        <v>1153380.4747834841</v>
      </c>
      <c r="L91" s="197">
        <f t="shared" si="35"/>
        <v>1158946.4096550012</v>
      </c>
      <c r="M91" s="197">
        <f t="shared" si="35"/>
        <v>1204825.9545345567</v>
      </c>
      <c r="N91" s="197">
        <f t="shared" si="35"/>
        <v>1231802.7725933192</v>
      </c>
      <c r="O91" s="217">
        <f>MIN(C91:N91)</f>
        <v>1053240.0396413032</v>
      </c>
    </row>
    <row r="92" spans="1:16" s="190" customFormat="1" ht="12">
      <c r="A92" s="185" t="s">
        <v>110</v>
      </c>
      <c r="B92" s="186" t="s">
        <v>103</v>
      </c>
      <c r="C92" s="218">
        <f>C77/C86</f>
        <v>4.0078417344668456</v>
      </c>
      <c r="D92" s="218">
        <f aca="true" t="shared" si="36" ref="D92:O92">D77/D86</f>
        <v>3.9670864306484277</v>
      </c>
      <c r="E92" s="218">
        <f t="shared" si="36"/>
        <v>3.9068801971354983</v>
      </c>
      <c r="F92" s="218">
        <f t="shared" si="36"/>
        <v>3.9750532467303867</v>
      </c>
      <c r="G92" s="218">
        <f t="shared" si="36"/>
        <v>3.9966946297165094</v>
      </c>
      <c r="H92" s="218">
        <f t="shared" si="36"/>
        <v>4.000955300751001</v>
      </c>
      <c r="I92" s="218">
        <f t="shared" si="36"/>
        <v>3.848096269700237</v>
      </c>
      <c r="J92" s="218">
        <f t="shared" si="36"/>
        <v>4.120821383339096</v>
      </c>
      <c r="K92" s="218">
        <f t="shared" si="36"/>
        <v>4.0545061080587965</v>
      </c>
      <c r="L92" s="218">
        <f t="shared" si="36"/>
        <v>4.021826096236624</v>
      </c>
      <c r="M92" s="218">
        <f t="shared" si="36"/>
        <v>4.001399958381902</v>
      </c>
      <c r="N92" s="218">
        <f t="shared" si="36"/>
        <v>4.072388065146664</v>
      </c>
      <c r="O92" s="218">
        <f t="shared" si="36"/>
        <v>3.998072599917197</v>
      </c>
      <c r="P92" s="194"/>
    </row>
  </sheetData>
  <sheetProtection/>
  <printOptions gridLines="1"/>
  <pageMargins left="0" right="0" top="0.15748031496062992" bottom="0" header="0.31496062992125984" footer="0.31496062992125984"/>
  <pageSetup fitToHeight="1" fitToWidth="1" horizontalDpi="600" verticalDpi="600" orientation="landscape" paperSize="9" scale="49" r:id="rId3"/>
  <ignoredErrors>
    <ignoredError sqref="O70 O15 O34 O52 O88" formula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T91"/>
  <sheetViews>
    <sheetView zoomScalePageLayoutView="0" workbookViewId="0" topLeftCell="A57">
      <selection activeCell="P87" sqref="P87"/>
    </sheetView>
  </sheetViews>
  <sheetFormatPr defaultColWidth="9.140625" defaultRowHeight="12.75"/>
  <cols>
    <col min="1" max="1" width="27.28125" style="2" customWidth="1"/>
    <col min="2" max="2" width="7.421875" style="2" bestFit="1" customWidth="1"/>
    <col min="3" max="8" width="10.00390625" style="4" bestFit="1" customWidth="1"/>
    <col min="9" max="10" width="10.00390625" style="5" bestFit="1" customWidth="1"/>
    <col min="11" max="11" width="11.00390625" style="5" bestFit="1" customWidth="1"/>
    <col min="12" max="12" width="10.00390625" style="5" bestFit="1" customWidth="1"/>
    <col min="13" max="13" width="10.7109375" style="5" bestFit="1" customWidth="1"/>
    <col min="14" max="14" width="10.28125" style="4" bestFit="1" customWidth="1"/>
    <col min="15" max="15" width="11.00390625" style="5" bestFit="1" customWidth="1"/>
    <col min="16" max="16" width="13.57421875" style="2" bestFit="1" customWidth="1"/>
    <col min="17" max="16384" width="9.140625" style="2" customWidth="1"/>
  </cols>
  <sheetData>
    <row r="1" spans="1:2" ht="13.5">
      <c r="A1" s="23" t="s">
        <v>36</v>
      </c>
      <c r="B1" s="10"/>
    </row>
    <row r="2" spans="1:15" ht="13.5">
      <c r="A2" s="6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3.5">
      <c r="A3" s="45" t="s">
        <v>49</v>
      </c>
      <c r="B3" s="54" t="s">
        <v>99</v>
      </c>
      <c r="C3" s="55" t="s">
        <v>0</v>
      </c>
      <c r="D3" s="55" t="s">
        <v>1</v>
      </c>
      <c r="E3" s="55" t="s">
        <v>2</v>
      </c>
      <c r="F3" s="55" t="s">
        <v>3</v>
      </c>
      <c r="G3" s="55" t="s">
        <v>4</v>
      </c>
      <c r="H3" s="55" t="s">
        <v>5</v>
      </c>
      <c r="I3" s="56" t="s">
        <v>6</v>
      </c>
      <c r="J3" s="56" t="s">
        <v>7</v>
      </c>
      <c r="K3" s="56" t="s">
        <v>8</v>
      </c>
      <c r="L3" s="56" t="s">
        <v>9</v>
      </c>
      <c r="M3" s="56" t="s">
        <v>10</v>
      </c>
      <c r="N3" s="55" t="s">
        <v>11</v>
      </c>
      <c r="O3" s="56" t="s">
        <v>12</v>
      </c>
    </row>
    <row r="4" spans="1:16" s="3" customFormat="1" ht="13.5">
      <c r="A4" s="80" t="s">
        <v>13</v>
      </c>
      <c r="B4" s="81" t="s">
        <v>100</v>
      </c>
      <c r="C4" s="42">
        <v>4334248</v>
      </c>
      <c r="D4" s="82">
        <v>4263694</v>
      </c>
      <c r="E4" s="82">
        <v>4403129</v>
      </c>
      <c r="F4" s="82">
        <v>4385466</v>
      </c>
      <c r="G4" s="82">
        <v>4036783</v>
      </c>
      <c r="H4" s="82">
        <v>3892946</v>
      </c>
      <c r="I4" s="82">
        <v>3879204</v>
      </c>
      <c r="J4" s="82">
        <v>4074075</v>
      </c>
      <c r="K4" s="82">
        <v>3704813</v>
      </c>
      <c r="L4" s="82">
        <v>3920271</v>
      </c>
      <c r="M4" s="82">
        <v>4046076</v>
      </c>
      <c r="N4" s="82">
        <v>4014071</v>
      </c>
      <c r="O4" s="43">
        <f>SUM(C4:N4)</f>
        <v>48954776</v>
      </c>
      <c r="P4" s="66"/>
    </row>
    <row r="5" spans="1:16" s="3" customFormat="1" ht="13.5">
      <c r="A5" s="80" t="s">
        <v>106</v>
      </c>
      <c r="B5" s="81" t="s">
        <v>100</v>
      </c>
      <c r="C5" s="42">
        <f>C4-C6</f>
        <v>123286</v>
      </c>
      <c r="D5" s="42">
        <f aca="true" t="shared" si="0" ref="D5:N5">D4-D6</f>
        <v>124816</v>
      </c>
      <c r="E5" s="42">
        <f t="shared" si="0"/>
        <v>126311</v>
      </c>
      <c r="F5" s="42">
        <f t="shared" si="0"/>
        <v>151504</v>
      </c>
      <c r="G5" s="42">
        <f t="shared" si="0"/>
        <v>164762</v>
      </c>
      <c r="H5" s="42">
        <f t="shared" si="0"/>
        <v>123216</v>
      </c>
      <c r="I5" s="42">
        <f t="shared" si="0"/>
        <v>98503</v>
      </c>
      <c r="J5" s="42">
        <f t="shared" si="0"/>
        <v>140814</v>
      </c>
      <c r="K5" s="42">
        <f t="shared" si="0"/>
        <v>122464</v>
      </c>
      <c r="L5" s="42">
        <f t="shared" si="0"/>
        <v>123296</v>
      </c>
      <c r="M5" s="42">
        <f t="shared" si="0"/>
        <v>125536</v>
      </c>
      <c r="N5" s="42">
        <f t="shared" si="0"/>
        <v>117286</v>
      </c>
      <c r="O5" s="43">
        <f aca="true" t="shared" si="1" ref="O5:O16">SUM(C5:N5)</f>
        <v>1541794</v>
      </c>
      <c r="P5" s="67"/>
    </row>
    <row r="6" spans="1:16" s="3" customFormat="1" ht="13.5">
      <c r="A6" s="80" t="s">
        <v>14</v>
      </c>
      <c r="B6" s="81" t="s">
        <v>100</v>
      </c>
      <c r="C6" s="42">
        <v>4210962</v>
      </c>
      <c r="D6" s="82">
        <v>4138878</v>
      </c>
      <c r="E6" s="82">
        <v>4276818</v>
      </c>
      <c r="F6" s="82">
        <v>4233962</v>
      </c>
      <c r="G6" s="82">
        <v>3872021</v>
      </c>
      <c r="H6" s="82">
        <v>3769730</v>
      </c>
      <c r="I6" s="82">
        <v>3780701</v>
      </c>
      <c r="J6" s="82">
        <v>3933261</v>
      </c>
      <c r="K6" s="82">
        <v>3582349</v>
      </c>
      <c r="L6" s="82">
        <v>3796975</v>
      </c>
      <c r="M6" s="82">
        <v>3920540</v>
      </c>
      <c r="N6" s="82">
        <v>3896785</v>
      </c>
      <c r="O6" s="43">
        <f t="shared" si="1"/>
        <v>47412982</v>
      </c>
      <c r="P6" s="66"/>
    </row>
    <row r="7" spans="1:15" s="3" customFormat="1" ht="13.5">
      <c r="A7" s="80" t="s">
        <v>107</v>
      </c>
      <c r="B7" s="81" t="s">
        <v>100</v>
      </c>
      <c r="C7" s="42">
        <f>'[2]Tongatapu'!B55</f>
        <v>3456465.81</v>
      </c>
      <c r="D7" s="42">
        <f>'[2]Tongatapu'!C55</f>
        <v>3810412</v>
      </c>
      <c r="E7" s="42">
        <f>'[2]Tongatapu'!D55</f>
        <v>3333635.82</v>
      </c>
      <c r="F7" s="42">
        <f>'[2]Tongatapu'!E55</f>
        <v>3502125.23</v>
      </c>
      <c r="G7" s="42">
        <f>'[2]Tongatapu'!F55</f>
        <v>3401571.78</v>
      </c>
      <c r="H7" s="42">
        <f>'[2]Tongatapu'!G55</f>
        <v>3134271.47</v>
      </c>
      <c r="I7" s="42">
        <f>'[2]Tongatapu'!H55</f>
        <v>3517249</v>
      </c>
      <c r="J7" s="42">
        <f>'[2]Tongatapu'!I55</f>
        <v>3001809</v>
      </c>
      <c r="K7" s="42">
        <f>'[2]Tongatapu'!J55</f>
        <v>3087106.14</v>
      </c>
      <c r="L7" s="42">
        <f>'[2]Tongatapu'!K55</f>
        <v>3284993</v>
      </c>
      <c r="M7" s="42">
        <f>'[2]Tongatapu'!L55</f>
        <v>2898634</v>
      </c>
      <c r="N7" s="42">
        <f>'[2]Tongatapu'!M55</f>
        <v>3723975</v>
      </c>
      <c r="O7" s="43">
        <f t="shared" si="1"/>
        <v>40152248.25</v>
      </c>
    </row>
    <row r="8" spans="1:15" s="3" customFormat="1" ht="13.5">
      <c r="A8" s="80" t="s">
        <v>124</v>
      </c>
      <c r="B8" s="81" t="s">
        <v>100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43">
        <f t="shared" si="1"/>
        <v>0</v>
      </c>
    </row>
    <row r="9" spans="1:15" s="3" customFormat="1" ht="13.5">
      <c r="A9" s="80" t="s">
        <v>125</v>
      </c>
      <c r="B9" s="81" t="s">
        <v>100</v>
      </c>
      <c r="C9" s="119">
        <f>C6-C7</f>
        <v>754496.19</v>
      </c>
      <c r="D9" s="119">
        <f aca="true" t="shared" si="2" ref="D9:N9">D6-D7</f>
        <v>328466</v>
      </c>
      <c r="E9" s="119">
        <f t="shared" si="2"/>
        <v>943182.1800000002</v>
      </c>
      <c r="F9" s="119">
        <f t="shared" si="2"/>
        <v>731836.77</v>
      </c>
      <c r="G9" s="119">
        <f t="shared" si="2"/>
        <v>470449.2200000002</v>
      </c>
      <c r="H9" s="119">
        <f t="shared" si="2"/>
        <v>635458.5299999998</v>
      </c>
      <c r="I9" s="119">
        <f t="shared" si="2"/>
        <v>263452</v>
      </c>
      <c r="J9" s="119">
        <f t="shared" si="2"/>
        <v>931452</v>
      </c>
      <c r="K9" s="119">
        <f t="shared" si="2"/>
        <v>495242.85999999987</v>
      </c>
      <c r="L9" s="119">
        <f t="shared" si="2"/>
        <v>511982</v>
      </c>
      <c r="M9" s="119">
        <f t="shared" si="2"/>
        <v>1021906</v>
      </c>
      <c r="N9" s="119">
        <f t="shared" si="2"/>
        <v>172810</v>
      </c>
      <c r="O9" s="43">
        <f t="shared" si="1"/>
        <v>7260733.75</v>
      </c>
    </row>
    <row r="10" spans="1:15" s="3" customFormat="1" ht="13.5">
      <c r="A10" s="80" t="s">
        <v>126</v>
      </c>
      <c r="B10" s="81" t="s">
        <v>100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43">
        <f t="shared" si="1"/>
        <v>0</v>
      </c>
    </row>
    <row r="11" spans="1:20" s="3" customFormat="1" ht="13.5">
      <c r="A11" s="80" t="s">
        <v>97</v>
      </c>
      <c r="B11" s="81" t="s">
        <v>105</v>
      </c>
      <c r="C11" s="161">
        <v>12680</v>
      </c>
      <c r="D11" s="161">
        <v>12680</v>
      </c>
      <c r="E11" s="161">
        <v>12680</v>
      </c>
      <c r="F11" s="161">
        <v>12680</v>
      </c>
      <c r="G11" s="161">
        <v>12680</v>
      </c>
      <c r="H11" s="161">
        <v>12680</v>
      </c>
      <c r="I11" s="161">
        <v>12680</v>
      </c>
      <c r="J11" s="161">
        <v>12680</v>
      </c>
      <c r="K11" s="161">
        <v>12680</v>
      </c>
      <c r="L11" s="161">
        <v>12680</v>
      </c>
      <c r="M11" s="161">
        <v>12680</v>
      </c>
      <c r="N11" s="161">
        <v>12680</v>
      </c>
      <c r="O11" s="43">
        <f>AVERAGE(C11:N11)</f>
        <v>12680</v>
      </c>
      <c r="P11" s="9"/>
      <c r="Q11" s="11"/>
      <c r="R11" s="11"/>
      <c r="S11" s="11"/>
      <c r="T11" s="12"/>
    </row>
    <row r="12" spans="1:20" s="3" customFormat="1" ht="13.5">
      <c r="A12" s="80" t="s">
        <v>98</v>
      </c>
      <c r="B12" s="81" t="s">
        <v>105</v>
      </c>
      <c r="C12" s="161">
        <v>12046</v>
      </c>
      <c r="D12" s="161">
        <v>12046</v>
      </c>
      <c r="E12" s="161">
        <v>12046</v>
      </c>
      <c r="F12" s="161">
        <v>12046</v>
      </c>
      <c r="G12" s="161">
        <v>12046</v>
      </c>
      <c r="H12" s="161">
        <v>12046</v>
      </c>
      <c r="I12" s="161">
        <v>12046</v>
      </c>
      <c r="J12" s="161">
        <v>12046</v>
      </c>
      <c r="K12" s="161">
        <v>12046</v>
      </c>
      <c r="L12" s="161">
        <v>12046</v>
      </c>
      <c r="M12" s="161">
        <v>12046</v>
      </c>
      <c r="N12" s="161">
        <v>12046</v>
      </c>
      <c r="O12" s="43">
        <f>AVERAGE(C12:N12)</f>
        <v>12046</v>
      </c>
      <c r="P12" s="9"/>
      <c r="Q12" s="11"/>
      <c r="R12" s="11"/>
      <c r="S12" s="11"/>
      <c r="T12" s="12"/>
    </row>
    <row r="13" spans="1:15" s="3" customFormat="1" ht="13.5">
      <c r="A13" s="80" t="s">
        <v>15</v>
      </c>
      <c r="B13" s="81" t="s">
        <v>101</v>
      </c>
      <c r="C13" s="42">
        <v>1058569</v>
      </c>
      <c r="D13" s="82">
        <v>1043076</v>
      </c>
      <c r="E13" s="82">
        <v>1073646</v>
      </c>
      <c r="F13" s="82">
        <v>1079063</v>
      </c>
      <c r="G13" s="82">
        <v>984148</v>
      </c>
      <c r="H13" s="82">
        <v>949734</v>
      </c>
      <c r="I13" s="82">
        <v>924765</v>
      </c>
      <c r="J13" s="82">
        <v>998195</v>
      </c>
      <c r="K13" s="82">
        <v>918029</v>
      </c>
      <c r="L13" s="82">
        <v>960276</v>
      </c>
      <c r="M13" s="82">
        <v>998757</v>
      </c>
      <c r="N13" s="82">
        <v>990144</v>
      </c>
      <c r="O13" s="43">
        <f t="shared" si="1"/>
        <v>11978402</v>
      </c>
    </row>
    <row r="14" spans="1:17" s="3" customFormat="1" ht="13.5">
      <c r="A14" s="80" t="s">
        <v>84</v>
      </c>
      <c r="B14" s="81" t="s">
        <v>101</v>
      </c>
      <c r="C14" s="159">
        <f>C13*0.003</f>
        <v>3175.707</v>
      </c>
      <c r="D14" s="159">
        <f aca="true" t="shared" si="3" ref="D14:N14">D13*0.003</f>
        <v>3129.228</v>
      </c>
      <c r="E14" s="159">
        <f t="shared" si="3"/>
        <v>3220.938</v>
      </c>
      <c r="F14" s="159">
        <f t="shared" si="3"/>
        <v>3237.189</v>
      </c>
      <c r="G14" s="159">
        <f t="shared" si="3"/>
        <v>2952.444</v>
      </c>
      <c r="H14" s="159">
        <f t="shared" si="3"/>
        <v>2849.202</v>
      </c>
      <c r="I14" s="159">
        <f t="shared" si="3"/>
        <v>2774.295</v>
      </c>
      <c r="J14" s="159">
        <f t="shared" si="3"/>
        <v>2994.585</v>
      </c>
      <c r="K14" s="159">
        <f t="shared" si="3"/>
        <v>2754.087</v>
      </c>
      <c r="L14" s="159">
        <f t="shared" si="3"/>
        <v>2880.828</v>
      </c>
      <c r="M14" s="159">
        <f t="shared" si="3"/>
        <v>2996.271</v>
      </c>
      <c r="N14" s="159">
        <f t="shared" si="3"/>
        <v>2970.4320000000002</v>
      </c>
      <c r="O14" s="43">
        <f t="shared" si="1"/>
        <v>35935.206</v>
      </c>
      <c r="P14" s="9"/>
      <c r="Q14" s="11"/>
    </row>
    <row r="15" spans="1:15" s="3" customFormat="1" ht="13.5">
      <c r="A15" s="80" t="s">
        <v>83</v>
      </c>
      <c r="B15" s="81" t="s">
        <v>102</v>
      </c>
      <c r="C15" s="42">
        <f>'[2]Tongatapu'!B57</f>
        <v>15280</v>
      </c>
      <c r="D15" s="42">
        <f>'[2]Tongatapu'!C57</f>
        <v>15244</v>
      </c>
      <c r="E15" s="42">
        <f>'[2]Tongatapu'!D57</f>
        <v>15248</v>
      </c>
      <c r="F15" s="42">
        <f>'[2]Tongatapu'!E57</f>
        <v>15291</v>
      </c>
      <c r="G15" s="42">
        <f>'[2]Tongatapu'!F57</f>
        <v>15309</v>
      </c>
      <c r="H15" s="42">
        <f>'[2]Tongatapu'!G57</f>
        <v>15342</v>
      </c>
      <c r="I15" s="42">
        <f>'[2]Tongatapu'!H57</f>
        <v>15376</v>
      </c>
      <c r="J15" s="42">
        <f>'[2]Tongatapu'!I57</f>
        <v>15376</v>
      </c>
      <c r="K15" s="42">
        <f>'[2]Tongatapu'!J57</f>
        <v>15379</v>
      </c>
      <c r="L15" s="42">
        <f>'[2]Tongatapu'!K57</f>
        <v>15379</v>
      </c>
      <c r="M15" s="42">
        <f>'[2]Tongatapu'!L57</f>
        <v>15339</v>
      </c>
      <c r="N15" s="42">
        <f>'[2]Tongatapu'!M57</f>
        <v>15277</v>
      </c>
      <c r="O15" s="43">
        <f>MAX(C15:N15)</f>
        <v>15379</v>
      </c>
    </row>
    <row r="16" spans="1:15" s="3" customFormat="1" ht="13.5">
      <c r="A16" s="80" t="s">
        <v>16</v>
      </c>
      <c r="B16" s="81" t="s">
        <v>104</v>
      </c>
      <c r="C16" s="42">
        <v>3871</v>
      </c>
      <c r="D16" s="82">
        <v>3491</v>
      </c>
      <c r="E16" s="82">
        <v>3674</v>
      </c>
      <c r="F16" s="82">
        <v>3565</v>
      </c>
      <c r="G16" s="82">
        <v>3221</v>
      </c>
      <c r="H16" s="82">
        <v>3166</v>
      </c>
      <c r="I16" s="82">
        <v>2996</v>
      </c>
      <c r="J16" s="82">
        <v>3210</v>
      </c>
      <c r="K16" s="82">
        <v>2925</v>
      </c>
      <c r="L16" s="82">
        <v>3076</v>
      </c>
      <c r="M16" s="82">
        <v>3154</v>
      </c>
      <c r="N16" s="82">
        <v>3156</v>
      </c>
      <c r="O16" s="43">
        <f t="shared" si="1"/>
        <v>39505</v>
      </c>
    </row>
    <row r="17" spans="1:15" s="3" customFormat="1" ht="13.5">
      <c r="A17" s="80" t="s">
        <v>108</v>
      </c>
      <c r="B17" s="81" t="s">
        <v>105</v>
      </c>
      <c r="C17" s="82">
        <v>8182</v>
      </c>
      <c r="D17" s="82">
        <v>8253</v>
      </c>
      <c r="E17" s="82">
        <v>8312</v>
      </c>
      <c r="F17" s="82">
        <v>8249</v>
      </c>
      <c r="G17" s="82">
        <v>8035</v>
      </c>
      <c r="H17" s="82">
        <v>7807</v>
      </c>
      <c r="I17" s="82">
        <v>8072</v>
      </c>
      <c r="J17" s="82">
        <v>8016</v>
      </c>
      <c r="K17" s="82">
        <v>7579</v>
      </c>
      <c r="L17" s="82">
        <v>7578</v>
      </c>
      <c r="M17" s="82">
        <v>7766</v>
      </c>
      <c r="N17" s="82">
        <v>7680</v>
      </c>
      <c r="O17" s="43">
        <f>MAX(C17:N17)</f>
        <v>8312</v>
      </c>
    </row>
    <row r="18" spans="1:15" s="3" customFormat="1" ht="13.5">
      <c r="A18" s="80" t="s">
        <v>109</v>
      </c>
      <c r="B18" s="81" t="s">
        <v>105</v>
      </c>
      <c r="C18" s="82">
        <v>3969</v>
      </c>
      <c r="D18" s="82">
        <v>4104</v>
      </c>
      <c r="E18" s="82">
        <v>4005</v>
      </c>
      <c r="F18" s="82">
        <v>3953</v>
      </c>
      <c r="G18" s="82">
        <v>3097</v>
      </c>
      <c r="H18" s="82">
        <v>3709</v>
      </c>
      <c r="I18" s="82">
        <v>3177</v>
      </c>
      <c r="J18" s="82">
        <v>3772</v>
      </c>
      <c r="K18" s="82">
        <v>3580</v>
      </c>
      <c r="L18" s="82">
        <v>3558</v>
      </c>
      <c r="M18" s="82">
        <v>3770</v>
      </c>
      <c r="N18" s="82">
        <v>3626</v>
      </c>
      <c r="O18" s="43">
        <f>MIN(C18:N18)</f>
        <v>3097</v>
      </c>
    </row>
    <row r="19" spans="1:17" s="3" customFormat="1" ht="13.5">
      <c r="A19" s="80" t="s">
        <v>110</v>
      </c>
      <c r="B19" s="81" t="s">
        <v>103</v>
      </c>
      <c r="C19" s="138">
        <f>C4/C13</f>
        <v>4.094440702495539</v>
      </c>
      <c r="D19" s="138">
        <f aca="true" t="shared" si="4" ref="D19:O19">D4/D13</f>
        <v>4.087615859247073</v>
      </c>
      <c r="E19" s="138">
        <f t="shared" si="4"/>
        <v>4.101099431283682</v>
      </c>
      <c r="F19" s="138">
        <f t="shared" si="4"/>
        <v>4.064142686756936</v>
      </c>
      <c r="G19" s="138">
        <f t="shared" si="4"/>
        <v>4.101804809845674</v>
      </c>
      <c r="H19" s="138">
        <f t="shared" si="4"/>
        <v>4.098985610707841</v>
      </c>
      <c r="I19" s="138">
        <f t="shared" si="4"/>
        <v>4.194799759939012</v>
      </c>
      <c r="J19" s="138">
        <f t="shared" si="4"/>
        <v>4.0814420028150815</v>
      </c>
      <c r="K19" s="138">
        <f t="shared" si="4"/>
        <v>4.035616521918153</v>
      </c>
      <c r="L19" s="138">
        <f t="shared" si="4"/>
        <v>4.082441922947153</v>
      </c>
      <c r="M19" s="138">
        <f t="shared" si="4"/>
        <v>4.051111531633821</v>
      </c>
      <c r="N19" s="138">
        <f t="shared" si="4"/>
        <v>4.054027494990628</v>
      </c>
      <c r="O19" s="138">
        <f t="shared" si="4"/>
        <v>4.086920442309417</v>
      </c>
      <c r="P19" s="9"/>
      <c r="Q19" s="11"/>
    </row>
    <row r="20" spans="1:15" ht="13.5">
      <c r="A20" s="49"/>
      <c r="B20" s="49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32"/>
    </row>
    <row r="21" spans="1:15" ht="13.5">
      <c r="A21" s="33" t="s">
        <v>115</v>
      </c>
      <c r="B21" s="62" t="s">
        <v>99</v>
      </c>
      <c r="C21" s="35" t="s">
        <v>0</v>
      </c>
      <c r="D21" s="35" t="s">
        <v>1</v>
      </c>
      <c r="E21" s="35" t="s">
        <v>2</v>
      </c>
      <c r="F21" s="35" t="s">
        <v>3</v>
      </c>
      <c r="G21" s="35" t="s">
        <v>4</v>
      </c>
      <c r="H21" s="35" t="s">
        <v>5</v>
      </c>
      <c r="I21" s="36" t="s">
        <v>6</v>
      </c>
      <c r="J21" s="36" t="s">
        <v>7</v>
      </c>
      <c r="K21" s="36" t="s">
        <v>8</v>
      </c>
      <c r="L21" s="36" t="s">
        <v>9</v>
      </c>
      <c r="M21" s="36" t="s">
        <v>10</v>
      </c>
      <c r="N21" s="35" t="s">
        <v>11</v>
      </c>
      <c r="O21" s="36" t="s">
        <v>12</v>
      </c>
    </row>
    <row r="22" spans="1:15" ht="13.5">
      <c r="A22" s="79" t="s">
        <v>13</v>
      </c>
      <c r="B22" s="37" t="s">
        <v>100</v>
      </c>
      <c r="C22" s="40">
        <v>467744</v>
      </c>
      <c r="D22" s="44">
        <v>436374</v>
      </c>
      <c r="E22" s="44">
        <v>442060</v>
      </c>
      <c r="F22" s="44">
        <v>431890</v>
      </c>
      <c r="G22" s="44">
        <v>459389</v>
      </c>
      <c r="H22" s="44">
        <v>420937</v>
      </c>
      <c r="I22" s="44">
        <v>412677</v>
      </c>
      <c r="J22" s="44">
        <v>460325</v>
      </c>
      <c r="K22" s="44">
        <v>405401</v>
      </c>
      <c r="L22" s="44">
        <v>436228</v>
      </c>
      <c r="M22" s="44">
        <v>405303</v>
      </c>
      <c r="N22" s="44">
        <v>435641</v>
      </c>
      <c r="O22" s="41">
        <f aca="true" t="shared" si="5" ref="O22:O34">SUM(C22:N22)</f>
        <v>5213969</v>
      </c>
    </row>
    <row r="23" spans="1:16" ht="13.5">
      <c r="A23" s="79" t="s">
        <v>106</v>
      </c>
      <c r="B23" s="37" t="s">
        <v>100</v>
      </c>
      <c r="C23" s="40">
        <f>C22-C24</f>
        <v>31134</v>
      </c>
      <c r="D23" s="40">
        <f aca="true" t="shared" si="6" ref="D23:N23">D22-D24</f>
        <v>20594</v>
      </c>
      <c r="E23" s="40">
        <f t="shared" si="6"/>
        <v>20560</v>
      </c>
      <c r="F23" s="40">
        <f t="shared" si="6"/>
        <v>20320</v>
      </c>
      <c r="G23" s="40">
        <f t="shared" si="6"/>
        <v>22289</v>
      </c>
      <c r="H23" s="40">
        <f t="shared" si="6"/>
        <v>20957</v>
      </c>
      <c r="I23" s="40">
        <f t="shared" si="6"/>
        <v>20847</v>
      </c>
      <c r="J23" s="40">
        <f t="shared" si="6"/>
        <v>21375</v>
      </c>
      <c r="K23" s="40">
        <f t="shared" si="6"/>
        <v>18281</v>
      </c>
      <c r="L23" s="40">
        <f t="shared" si="6"/>
        <v>20078</v>
      </c>
      <c r="M23" s="40">
        <f t="shared" si="6"/>
        <v>18813</v>
      </c>
      <c r="N23" s="40">
        <f t="shared" si="6"/>
        <v>41221</v>
      </c>
      <c r="O23" s="41">
        <f t="shared" si="5"/>
        <v>276469</v>
      </c>
      <c r="P23" s="5"/>
    </row>
    <row r="24" spans="1:15" ht="13.5">
      <c r="A24" s="79" t="s">
        <v>14</v>
      </c>
      <c r="B24" s="37" t="s">
        <v>100</v>
      </c>
      <c r="C24" s="40">
        <v>436610</v>
      </c>
      <c r="D24" s="44">
        <v>415780</v>
      </c>
      <c r="E24" s="44">
        <v>421500</v>
      </c>
      <c r="F24" s="44">
        <v>411570</v>
      </c>
      <c r="G24" s="44">
        <v>437100</v>
      </c>
      <c r="H24" s="44">
        <v>399980</v>
      </c>
      <c r="I24" s="44">
        <v>391830</v>
      </c>
      <c r="J24" s="44">
        <v>438950</v>
      </c>
      <c r="K24" s="44">
        <v>387120</v>
      </c>
      <c r="L24" s="44">
        <v>416150</v>
      </c>
      <c r="M24" s="44">
        <v>386490</v>
      </c>
      <c r="N24" s="44">
        <v>394420</v>
      </c>
      <c r="O24" s="41">
        <f t="shared" si="5"/>
        <v>4937500</v>
      </c>
    </row>
    <row r="25" spans="1:15" ht="13.5">
      <c r="A25" s="79" t="s">
        <v>107</v>
      </c>
      <c r="B25" s="37" t="s">
        <v>100</v>
      </c>
      <c r="C25" s="40">
        <f>'[2]Vava''u'!B52</f>
        <v>393558</v>
      </c>
      <c r="D25" s="40">
        <f>'[2]Vava''u'!C52</f>
        <v>351702</v>
      </c>
      <c r="E25" s="40">
        <f>'[2]Vava''u'!D52</f>
        <v>344881</v>
      </c>
      <c r="F25" s="40">
        <f>'[2]Vava''u'!E52</f>
        <v>348957</v>
      </c>
      <c r="G25" s="40">
        <f>'[2]Vava''u'!F52</f>
        <v>396412</v>
      </c>
      <c r="H25" s="40">
        <f>'[2]Vava''u'!G52</f>
        <v>332063</v>
      </c>
      <c r="I25" s="40">
        <f>'[2]Vava''u'!H52</f>
        <v>349035</v>
      </c>
      <c r="J25" s="40">
        <f>'[2]Vava''u'!I52</f>
        <v>376137</v>
      </c>
      <c r="K25" s="40">
        <f>'[2]Vava''u'!J52</f>
        <v>342327</v>
      </c>
      <c r="L25" s="40">
        <f>'[2]Vava''u'!K52</f>
        <v>355555</v>
      </c>
      <c r="M25" s="40">
        <f>'[2]Vava''u'!L52</f>
        <v>319817</v>
      </c>
      <c r="N25" s="40">
        <f>'[2]Vava''u'!M52</f>
        <v>345620</v>
      </c>
      <c r="O25" s="41">
        <f t="shared" si="5"/>
        <v>4256064</v>
      </c>
    </row>
    <row r="26" spans="1:15" s="90" customFormat="1" ht="13.5">
      <c r="A26" s="79" t="s">
        <v>124</v>
      </c>
      <c r="B26" s="37" t="s">
        <v>100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41">
        <f t="shared" si="5"/>
        <v>0</v>
      </c>
    </row>
    <row r="27" spans="1:17" s="90" customFormat="1" ht="13.5">
      <c r="A27" s="79" t="s">
        <v>125</v>
      </c>
      <c r="B27" s="37" t="s">
        <v>100</v>
      </c>
      <c r="C27" s="129">
        <f>C24-C25</f>
        <v>43052</v>
      </c>
      <c r="D27" s="129">
        <f aca="true" t="shared" si="7" ref="D27:N27">D24-D25</f>
        <v>64078</v>
      </c>
      <c r="E27" s="129">
        <f t="shared" si="7"/>
        <v>76619</v>
      </c>
      <c r="F27" s="129">
        <f t="shared" si="7"/>
        <v>62613</v>
      </c>
      <c r="G27" s="129">
        <f t="shared" si="7"/>
        <v>40688</v>
      </c>
      <c r="H27" s="129">
        <f t="shared" si="7"/>
        <v>67917</v>
      </c>
      <c r="I27" s="129">
        <f t="shared" si="7"/>
        <v>42795</v>
      </c>
      <c r="J27" s="129">
        <f t="shared" si="7"/>
        <v>62813</v>
      </c>
      <c r="K27" s="129">
        <f t="shared" si="7"/>
        <v>44793</v>
      </c>
      <c r="L27" s="129">
        <f t="shared" si="7"/>
        <v>60595</v>
      </c>
      <c r="M27" s="129">
        <f t="shared" si="7"/>
        <v>66673</v>
      </c>
      <c r="N27" s="129">
        <f t="shared" si="7"/>
        <v>48800</v>
      </c>
      <c r="O27" s="41">
        <f t="shared" si="5"/>
        <v>681436</v>
      </c>
      <c r="P27" s="90">
        <v>751</v>
      </c>
      <c r="Q27" s="90">
        <f>P27/12</f>
        <v>62.583333333333336</v>
      </c>
    </row>
    <row r="28" spans="1:15" s="90" customFormat="1" ht="13.5">
      <c r="A28" s="79" t="s">
        <v>126</v>
      </c>
      <c r="B28" s="37" t="s">
        <v>100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41">
        <f t="shared" si="5"/>
        <v>0</v>
      </c>
    </row>
    <row r="29" spans="1:15" s="3" customFormat="1" ht="13.5">
      <c r="A29" s="79" t="s">
        <v>97</v>
      </c>
      <c r="B29" s="37" t="s">
        <v>105</v>
      </c>
      <c r="C29" s="42">
        <v>1272</v>
      </c>
      <c r="D29" s="42">
        <v>1272</v>
      </c>
      <c r="E29" s="42">
        <v>1272</v>
      </c>
      <c r="F29" s="42">
        <v>1272</v>
      </c>
      <c r="G29" s="42">
        <v>1272</v>
      </c>
      <c r="H29" s="42">
        <v>1272</v>
      </c>
      <c r="I29" s="42">
        <v>1272</v>
      </c>
      <c r="J29" s="42">
        <v>1272</v>
      </c>
      <c r="K29" s="42">
        <v>1272</v>
      </c>
      <c r="L29" s="42">
        <v>1272</v>
      </c>
      <c r="M29" s="42">
        <v>1272</v>
      </c>
      <c r="N29" s="42">
        <v>1272</v>
      </c>
      <c r="O29" s="41">
        <f>AVERAGE(C29:N29)</f>
        <v>1272</v>
      </c>
    </row>
    <row r="30" spans="1:15" s="3" customFormat="1" ht="13.5">
      <c r="A30" s="79" t="s">
        <v>98</v>
      </c>
      <c r="B30" s="37" t="s">
        <v>105</v>
      </c>
      <c r="C30" s="42">
        <v>1208.3999999999999</v>
      </c>
      <c r="D30" s="42">
        <v>1208.3999999999999</v>
      </c>
      <c r="E30" s="42">
        <v>1208.3999999999999</v>
      </c>
      <c r="F30" s="42">
        <v>1208.3999999999999</v>
      </c>
      <c r="G30" s="42">
        <v>1208.3999999999999</v>
      </c>
      <c r="H30" s="42">
        <v>1208.3999999999999</v>
      </c>
      <c r="I30" s="42">
        <v>1208.3999999999999</v>
      </c>
      <c r="J30" s="42">
        <v>1208.3999999999999</v>
      </c>
      <c r="K30" s="42">
        <v>1208.3999999999999</v>
      </c>
      <c r="L30" s="42">
        <v>1208.3999999999999</v>
      </c>
      <c r="M30" s="42">
        <v>1208.3999999999999</v>
      </c>
      <c r="N30" s="42">
        <v>1208.3999999999999</v>
      </c>
      <c r="O30" s="41">
        <f>AVERAGE(C30:N30)</f>
        <v>1208.3999999999999</v>
      </c>
    </row>
    <row r="31" spans="1:15" ht="13.5">
      <c r="A31" s="79" t="s">
        <v>15</v>
      </c>
      <c r="B31" s="37" t="s">
        <v>101</v>
      </c>
      <c r="C31" s="40">
        <v>130162</v>
      </c>
      <c r="D31" s="44">
        <v>124954</v>
      </c>
      <c r="E31" s="44">
        <v>126733</v>
      </c>
      <c r="F31" s="44">
        <v>122350</v>
      </c>
      <c r="G31" s="44">
        <v>128247</v>
      </c>
      <c r="H31" s="44">
        <v>116655</v>
      </c>
      <c r="I31" s="44">
        <v>116172</v>
      </c>
      <c r="J31" s="44">
        <v>127634</v>
      </c>
      <c r="K31" s="44">
        <v>111827</v>
      </c>
      <c r="L31" s="44">
        <v>120912</v>
      </c>
      <c r="M31" s="44">
        <v>112053</v>
      </c>
      <c r="N31" s="44">
        <v>117393</v>
      </c>
      <c r="O31" s="41">
        <f t="shared" si="5"/>
        <v>1455092</v>
      </c>
    </row>
    <row r="32" spans="1:15" ht="13.5">
      <c r="A32" s="79" t="s">
        <v>84</v>
      </c>
      <c r="B32" s="37" t="s">
        <v>101</v>
      </c>
      <c r="C32" s="117">
        <f>C31*0.004</f>
        <v>520.648</v>
      </c>
      <c r="D32" s="117">
        <f aca="true" t="shared" si="8" ref="D32:N32">D31*0.004</f>
        <v>499.81600000000003</v>
      </c>
      <c r="E32" s="117">
        <f t="shared" si="8"/>
        <v>506.932</v>
      </c>
      <c r="F32" s="117">
        <f t="shared" si="8"/>
        <v>489.40000000000003</v>
      </c>
      <c r="G32" s="117">
        <f t="shared" si="8"/>
        <v>512.988</v>
      </c>
      <c r="H32" s="117">
        <f t="shared" si="8"/>
        <v>466.62</v>
      </c>
      <c r="I32" s="117">
        <f t="shared" si="8"/>
        <v>464.688</v>
      </c>
      <c r="J32" s="117">
        <f t="shared" si="8"/>
        <v>510.536</v>
      </c>
      <c r="K32" s="117">
        <f t="shared" si="8"/>
        <v>447.308</v>
      </c>
      <c r="L32" s="117">
        <f t="shared" si="8"/>
        <v>483.648</v>
      </c>
      <c r="M32" s="117">
        <f t="shared" si="8"/>
        <v>448.212</v>
      </c>
      <c r="N32" s="117">
        <f t="shared" si="8"/>
        <v>469.572</v>
      </c>
      <c r="O32" s="41">
        <f t="shared" si="5"/>
        <v>5820.368</v>
      </c>
    </row>
    <row r="33" spans="1:15" ht="13.5">
      <c r="A33" s="79" t="s">
        <v>83</v>
      </c>
      <c r="B33" s="37" t="s">
        <v>102</v>
      </c>
      <c r="C33" s="40">
        <f>'[2]Vava''u'!B54</f>
        <v>3226</v>
      </c>
      <c r="D33" s="40">
        <f>'[2]Vava''u'!C54</f>
        <v>3215</v>
      </c>
      <c r="E33" s="40">
        <f>'[2]Vava''u'!D54</f>
        <v>3214</v>
      </c>
      <c r="F33" s="40">
        <f>'[2]Vava''u'!E54</f>
        <v>3226</v>
      </c>
      <c r="G33" s="40">
        <f>'[2]Vava''u'!F54</f>
        <v>3212</v>
      </c>
      <c r="H33" s="40">
        <f>'[2]Vava''u'!G54</f>
        <v>3220</v>
      </c>
      <c r="I33" s="40">
        <f>'[2]Vava''u'!H54</f>
        <v>3213</v>
      </c>
      <c r="J33" s="40">
        <f>'[2]Vava''u'!I54</f>
        <v>3213</v>
      </c>
      <c r="K33" s="40">
        <f>'[2]Vava''u'!J54</f>
        <v>3226</v>
      </c>
      <c r="L33" s="40">
        <f>'[2]Vava''u'!K54</f>
        <v>3210</v>
      </c>
      <c r="M33" s="40">
        <f>'[2]Vava''u'!L54</f>
        <v>3211</v>
      </c>
      <c r="N33" s="40">
        <f>'[2]Vava''u'!M54</f>
        <v>3217</v>
      </c>
      <c r="O33" s="41">
        <f>MAX(C33:N33)</f>
        <v>3226</v>
      </c>
    </row>
    <row r="34" spans="1:15" ht="13.5">
      <c r="A34" s="79" t="s">
        <v>16</v>
      </c>
      <c r="B34" s="37" t="s">
        <v>104</v>
      </c>
      <c r="C34" s="40">
        <v>2565</v>
      </c>
      <c r="D34" s="44">
        <v>2218</v>
      </c>
      <c r="E34" s="44">
        <v>2177</v>
      </c>
      <c r="F34" s="44">
        <v>2615</v>
      </c>
      <c r="G34" s="44">
        <v>2497</v>
      </c>
      <c r="H34" s="44">
        <v>2427</v>
      </c>
      <c r="I34" s="44">
        <v>2264</v>
      </c>
      <c r="J34" s="44">
        <v>2585</v>
      </c>
      <c r="K34" s="44">
        <v>2144</v>
      </c>
      <c r="L34" s="44">
        <v>2592</v>
      </c>
      <c r="M34" s="44">
        <v>2354</v>
      </c>
      <c r="N34" s="44">
        <v>2182</v>
      </c>
      <c r="O34" s="41">
        <f t="shared" si="5"/>
        <v>28620</v>
      </c>
    </row>
    <row r="35" spans="1:15" ht="13.5">
      <c r="A35" s="79" t="s">
        <v>108</v>
      </c>
      <c r="B35" s="37" t="s">
        <v>105</v>
      </c>
      <c r="C35" s="38">
        <v>1082</v>
      </c>
      <c r="D35" s="44">
        <v>1082</v>
      </c>
      <c r="E35" s="44">
        <v>1008</v>
      </c>
      <c r="F35" s="44">
        <v>1010</v>
      </c>
      <c r="G35" s="44">
        <v>1015</v>
      </c>
      <c r="H35" s="44">
        <v>1019</v>
      </c>
      <c r="I35" s="44">
        <v>1002</v>
      </c>
      <c r="J35" s="44">
        <v>1012</v>
      </c>
      <c r="K35" s="44">
        <v>979</v>
      </c>
      <c r="L35" s="44">
        <v>989</v>
      </c>
      <c r="M35" s="44">
        <v>915</v>
      </c>
      <c r="N35" s="44">
        <v>875</v>
      </c>
      <c r="O35" s="41">
        <f>MAX(C35:N35)</f>
        <v>1082</v>
      </c>
    </row>
    <row r="36" spans="1:15" ht="13.5">
      <c r="A36" s="79" t="s">
        <v>109</v>
      </c>
      <c r="B36" s="37" t="s">
        <v>105</v>
      </c>
      <c r="C36" s="38">
        <v>480</v>
      </c>
      <c r="D36" s="44">
        <v>480</v>
      </c>
      <c r="E36" s="44">
        <v>278</v>
      </c>
      <c r="F36" s="44">
        <v>474</v>
      </c>
      <c r="G36" s="44">
        <v>472</v>
      </c>
      <c r="H36" s="44">
        <v>476</v>
      </c>
      <c r="I36" s="44">
        <v>382</v>
      </c>
      <c r="J36" s="44">
        <v>370</v>
      </c>
      <c r="K36" s="44">
        <v>428</v>
      </c>
      <c r="L36" s="44">
        <v>425</v>
      </c>
      <c r="M36" s="44">
        <v>426</v>
      </c>
      <c r="N36" s="44">
        <v>425</v>
      </c>
      <c r="O36" s="41">
        <f>MIN(C36:N36)</f>
        <v>278</v>
      </c>
    </row>
    <row r="37" spans="1:15" ht="13.5">
      <c r="A37" s="79" t="s">
        <v>110</v>
      </c>
      <c r="B37" s="37" t="s">
        <v>103</v>
      </c>
      <c r="C37" s="141">
        <f>C22/C31</f>
        <v>3.593552649774896</v>
      </c>
      <c r="D37" s="141">
        <f aca="true" t="shared" si="9" ref="D37:O37">D22/D31</f>
        <v>3.492277157994142</v>
      </c>
      <c r="E37" s="141">
        <f t="shared" si="9"/>
        <v>3.488120694688834</v>
      </c>
      <c r="F37" s="141">
        <f t="shared" si="9"/>
        <v>3.529955046996322</v>
      </c>
      <c r="G37" s="141">
        <f t="shared" si="9"/>
        <v>3.5820642978003385</v>
      </c>
      <c r="H37" s="141">
        <f t="shared" si="9"/>
        <v>3.6083922677982083</v>
      </c>
      <c r="I37" s="141">
        <f t="shared" si="9"/>
        <v>3.5522931515339327</v>
      </c>
      <c r="J37" s="141">
        <f t="shared" si="9"/>
        <v>3.6066016892050707</v>
      </c>
      <c r="K37" s="141">
        <f t="shared" si="9"/>
        <v>3.625251504556145</v>
      </c>
      <c r="L37" s="141">
        <f t="shared" si="9"/>
        <v>3.607813947333598</v>
      </c>
      <c r="M37" s="141">
        <f t="shared" si="9"/>
        <v>3.617065138818238</v>
      </c>
      <c r="N37" s="141">
        <f t="shared" si="9"/>
        <v>3.710962323136814</v>
      </c>
      <c r="O37" s="141">
        <f t="shared" si="9"/>
        <v>3.5832572785775745</v>
      </c>
    </row>
    <row r="38" spans="1:15" ht="13.5">
      <c r="A38" s="49"/>
      <c r="B38" s="49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32"/>
    </row>
    <row r="39" spans="1:15" ht="13.5">
      <c r="A39" s="45" t="s">
        <v>112</v>
      </c>
      <c r="B39" s="51" t="s">
        <v>99</v>
      </c>
      <c r="C39" s="55" t="s">
        <v>0</v>
      </c>
      <c r="D39" s="55" t="s">
        <v>1</v>
      </c>
      <c r="E39" s="55" t="s">
        <v>2</v>
      </c>
      <c r="F39" s="55" t="s">
        <v>3</v>
      </c>
      <c r="G39" s="55" t="s">
        <v>4</v>
      </c>
      <c r="H39" s="55" t="s">
        <v>5</v>
      </c>
      <c r="I39" s="56" t="s">
        <v>6</v>
      </c>
      <c r="J39" s="56" t="s">
        <v>7</v>
      </c>
      <c r="K39" s="56" t="s">
        <v>8</v>
      </c>
      <c r="L39" s="56" t="s">
        <v>9</v>
      </c>
      <c r="M39" s="56" t="s">
        <v>10</v>
      </c>
      <c r="N39" s="55" t="s">
        <v>11</v>
      </c>
      <c r="O39" s="56" t="s">
        <v>12</v>
      </c>
    </row>
    <row r="40" spans="1:15" ht="13.5">
      <c r="A40" s="80" t="s">
        <v>13</v>
      </c>
      <c r="B40" s="81" t="s">
        <v>100</v>
      </c>
      <c r="C40" s="48">
        <v>136068</v>
      </c>
      <c r="D40" s="48">
        <v>127725</v>
      </c>
      <c r="E40" s="48">
        <v>135074</v>
      </c>
      <c r="F40" s="48">
        <v>124896</v>
      </c>
      <c r="G40" s="48">
        <v>118599</v>
      </c>
      <c r="H40" s="48">
        <v>116283</v>
      </c>
      <c r="I40" s="48">
        <v>114468</v>
      </c>
      <c r="J40" s="48">
        <v>126240</v>
      </c>
      <c r="K40" s="48">
        <v>108624</v>
      </c>
      <c r="L40" s="48">
        <v>112567</v>
      </c>
      <c r="M40" s="48">
        <v>110184</v>
      </c>
      <c r="N40" s="48">
        <v>119514</v>
      </c>
      <c r="O40" s="43">
        <f aca="true" t="shared" si="10" ref="O40:O52">SUM(C40:N40)</f>
        <v>1450242</v>
      </c>
    </row>
    <row r="41" spans="1:15" ht="13.5">
      <c r="A41" s="80" t="s">
        <v>106</v>
      </c>
      <c r="B41" s="81" t="s">
        <v>100</v>
      </c>
      <c r="C41" s="48">
        <f>C40-C42</f>
        <v>4680</v>
      </c>
      <c r="D41" s="48">
        <f aca="true" t="shared" si="11" ref="D41:N41">D40-D42</f>
        <v>5397</v>
      </c>
      <c r="E41" s="48">
        <f t="shared" si="11"/>
        <v>4694</v>
      </c>
      <c r="F41" s="48">
        <f t="shared" si="11"/>
        <v>997</v>
      </c>
      <c r="G41" s="48">
        <f t="shared" si="11"/>
        <v>1611</v>
      </c>
      <c r="H41" s="48">
        <f t="shared" si="11"/>
        <v>1611</v>
      </c>
      <c r="I41" s="48">
        <f t="shared" si="11"/>
        <v>420</v>
      </c>
      <c r="J41" s="48">
        <f t="shared" si="11"/>
        <v>5347</v>
      </c>
      <c r="K41" s="48">
        <f t="shared" si="11"/>
        <v>5936</v>
      </c>
      <c r="L41" s="48">
        <f t="shared" si="11"/>
        <v>2215</v>
      </c>
      <c r="M41" s="48">
        <f t="shared" si="11"/>
        <v>732</v>
      </c>
      <c r="N41" s="48">
        <f t="shared" si="11"/>
        <v>700</v>
      </c>
      <c r="O41" s="43">
        <f t="shared" si="10"/>
        <v>34340</v>
      </c>
    </row>
    <row r="42" spans="1:15" ht="13.5">
      <c r="A42" s="80" t="s">
        <v>14</v>
      </c>
      <c r="B42" s="81" t="s">
        <v>100</v>
      </c>
      <c r="C42" s="48">
        <v>131388</v>
      </c>
      <c r="D42" s="48">
        <v>122328</v>
      </c>
      <c r="E42" s="48">
        <v>130380</v>
      </c>
      <c r="F42" s="48">
        <v>123899</v>
      </c>
      <c r="G42" s="48">
        <v>116988</v>
      </c>
      <c r="H42" s="48">
        <v>114672</v>
      </c>
      <c r="I42" s="171">
        <v>114048</v>
      </c>
      <c r="J42" s="48">
        <v>120893</v>
      </c>
      <c r="K42" s="48">
        <v>102688</v>
      </c>
      <c r="L42" s="48">
        <v>110352</v>
      </c>
      <c r="M42" s="48">
        <v>109452</v>
      </c>
      <c r="N42" s="82">
        <v>118814</v>
      </c>
      <c r="O42" s="43">
        <f t="shared" si="10"/>
        <v>1415902</v>
      </c>
    </row>
    <row r="43" spans="1:15" ht="13.5">
      <c r="A43" s="80" t="s">
        <v>107</v>
      </c>
      <c r="B43" s="81" t="s">
        <v>100</v>
      </c>
      <c r="C43" s="48">
        <f>'[2]Ha''apai'!B56</f>
        <v>114580</v>
      </c>
      <c r="D43" s="48">
        <f>'[2]Ha''apai'!C56</f>
        <v>99820</v>
      </c>
      <c r="E43" s="48">
        <f>'[2]Ha''apai'!D56</f>
        <v>116212</v>
      </c>
      <c r="F43" s="48">
        <f>'[2]Ha''apai'!E56</f>
        <v>110103</v>
      </c>
      <c r="G43" s="48">
        <f>'[2]Ha''apai'!F56</f>
        <v>112127</v>
      </c>
      <c r="H43" s="48">
        <f>'[2]Ha''apai'!G56</f>
        <v>105177</v>
      </c>
      <c r="I43" s="48">
        <f>'[2]Ha''apai'!H56</f>
        <v>97921</v>
      </c>
      <c r="J43" s="48">
        <f>'[2]Ha''apai'!I56</f>
        <v>114851</v>
      </c>
      <c r="K43" s="48">
        <f>'[2]Ha''apai'!J56</f>
        <v>97064</v>
      </c>
      <c r="L43" s="48">
        <f>'[2]Ha''apai'!K56</f>
        <v>98432</v>
      </c>
      <c r="M43" s="48">
        <f>'[2]Ha''apai'!L56</f>
        <v>107084</v>
      </c>
      <c r="N43" s="48">
        <f>'[2]Ha''apai'!M56</f>
        <v>92411</v>
      </c>
      <c r="O43" s="43">
        <f t="shared" si="10"/>
        <v>1265782</v>
      </c>
    </row>
    <row r="44" spans="1:15" s="3" customFormat="1" ht="13.5">
      <c r="A44" s="80" t="s">
        <v>124</v>
      </c>
      <c r="B44" s="81" t="s">
        <v>100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3">
        <f t="shared" si="10"/>
        <v>0</v>
      </c>
    </row>
    <row r="45" spans="1:15" s="3" customFormat="1" ht="13.5">
      <c r="A45" s="80" t="s">
        <v>125</v>
      </c>
      <c r="B45" s="81" t="s">
        <v>100</v>
      </c>
      <c r="C45" s="129">
        <f>C42-C43</f>
        <v>16808</v>
      </c>
      <c r="D45" s="129">
        <f aca="true" t="shared" si="12" ref="D45:N45">D42-D43</f>
        <v>22508</v>
      </c>
      <c r="E45" s="129">
        <f t="shared" si="12"/>
        <v>14168</v>
      </c>
      <c r="F45" s="129">
        <f t="shared" si="12"/>
        <v>13796</v>
      </c>
      <c r="G45" s="129">
        <f t="shared" si="12"/>
        <v>4861</v>
      </c>
      <c r="H45" s="129">
        <f t="shared" si="12"/>
        <v>9495</v>
      </c>
      <c r="I45" s="129">
        <f t="shared" si="12"/>
        <v>16127</v>
      </c>
      <c r="J45" s="129">
        <f t="shared" si="12"/>
        <v>6042</v>
      </c>
      <c r="K45" s="129">
        <f t="shared" si="12"/>
        <v>5624</v>
      </c>
      <c r="L45" s="129">
        <f t="shared" si="12"/>
        <v>11920</v>
      </c>
      <c r="M45" s="129">
        <f t="shared" si="12"/>
        <v>2368</v>
      </c>
      <c r="N45" s="129">
        <f t="shared" si="12"/>
        <v>26403</v>
      </c>
      <c r="O45" s="43">
        <f t="shared" si="10"/>
        <v>150120</v>
      </c>
    </row>
    <row r="46" spans="1:15" s="3" customFormat="1" ht="13.5">
      <c r="A46" s="80" t="s">
        <v>126</v>
      </c>
      <c r="B46" s="81" t="s">
        <v>100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3">
        <f t="shared" si="10"/>
        <v>0</v>
      </c>
    </row>
    <row r="47" spans="1:19" s="3" customFormat="1" ht="13.5">
      <c r="A47" s="80" t="s">
        <v>97</v>
      </c>
      <c r="B47" s="81" t="s">
        <v>105</v>
      </c>
      <c r="C47" s="42">
        <v>372</v>
      </c>
      <c r="D47" s="42">
        <v>372</v>
      </c>
      <c r="E47" s="42">
        <v>372</v>
      </c>
      <c r="F47" s="42">
        <v>372</v>
      </c>
      <c r="G47" s="42">
        <v>372</v>
      </c>
      <c r="H47" s="42">
        <v>372</v>
      </c>
      <c r="I47" s="42">
        <v>372</v>
      </c>
      <c r="J47" s="42">
        <v>372</v>
      </c>
      <c r="K47" s="42">
        <v>372</v>
      </c>
      <c r="L47" s="42">
        <v>372</v>
      </c>
      <c r="M47" s="42">
        <v>372</v>
      </c>
      <c r="N47" s="42">
        <v>372</v>
      </c>
      <c r="O47" s="43">
        <f>AVERAGE(C47:N47)</f>
        <v>372</v>
      </c>
      <c r="P47" s="11"/>
      <c r="Q47" s="11"/>
      <c r="R47" s="11"/>
      <c r="S47" s="12"/>
    </row>
    <row r="48" spans="1:19" s="3" customFormat="1" ht="13.5">
      <c r="A48" s="80" t="s">
        <v>98</v>
      </c>
      <c r="B48" s="81" t="s">
        <v>105</v>
      </c>
      <c r="C48" s="42">
        <v>353.4</v>
      </c>
      <c r="D48" s="42">
        <v>353.4</v>
      </c>
      <c r="E48" s="42">
        <v>353.4</v>
      </c>
      <c r="F48" s="42">
        <v>353.4</v>
      </c>
      <c r="G48" s="42">
        <v>353.4</v>
      </c>
      <c r="H48" s="42">
        <v>353.4</v>
      </c>
      <c r="I48" s="42">
        <v>353.4</v>
      </c>
      <c r="J48" s="42">
        <v>353.4</v>
      </c>
      <c r="K48" s="42">
        <v>353.4</v>
      </c>
      <c r="L48" s="42">
        <v>353.4</v>
      </c>
      <c r="M48" s="42">
        <v>353.4</v>
      </c>
      <c r="N48" s="42">
        <v>353.4</v>
      </c>
      <c r="O48" s="43">
        <f>AVERAGE(C48:N48)</f>
        <v>353.40000000000003</v>
      </c>
      <c r="P48" s="11"/>
      <c r="Q48" s="11"/>
      <c r="R48" s="11"/>
      <c r="S48" s="12"/>
    </row>
    <row r="49" spans="1:15" ht="13.5">
      <c r="A49" s="80" t="s">
        <v>15</v>
      </c>
      <c r="B49" s="81" t="s">
        <v>101</v>
      </c>
      <c r="C49" s="48">
        <v>38555</v>
      </c>
      <c r="D49" s="48">
        <v>35430</v>
      </c>
      <c r="E49" s="48">
        <v>35651</v>
      </c>
      <c r="F49" s="48">
        <v>37383</v>
      </c>
      <c r="G49" s="48">
        <v>36014</v>
      </c>
      <c r="H49" s="48">
        <v>34009</v>
      </c>
      <c r="I49" s="48">
        <v>35067</v>
      </c>
      <c r="J49" s="48">
        <v>35901</v>
      </c>
      <c r="K49" s="48">
        <v>34620</v>
      </c>
      <c r="L49" s="48">
        <v>34770</v>
      </c>
      <c r="M49" s="48">
        <v>33254</v>
      </c>
      <c r="N49" s="48">
        <v>35857</v>
      </c>
      <c r="O49" s="43">
        <f t="shared" si="10"/>
        <v>426511</v>
      </c>
    </row>
    <row r="50" spans="1:16" s="3" customFormat="1" ht="13.5">
      <c r="A50" s="80" t="s">
        <v>84</v>
      </c>
      <c r="B50" s="81" t="s">
        <v>101</v>
      </c>
      <c r="C50" s="114">
        <v>200.50484526414505</v>
      </c>
      <c r="D50" s="114">
        <v>268.7109939904233</v>
      </c>
      <c r="E50" s="114">
        <v>226.69216963232657</v>
      </c>
      <c r="F50" s="114">
        <v>175.00180257741664</v>
      </c>
      <c r="G50" s="114">
        <v>207.00713038416765</v>
      </c>
      <c r="H50" s="114">
        <v>237.85871005950534</v>
      </c>
      <c r="I50" s="114">
        <v>181.0859720803541</v>
      </c>
      <c r="J50" s="114">
        <v>174.8699526748402</v>
      </c>
      <c r="K50" s="114">
        <v>210.79441668102706</v>
      </c>
      <c r="L50" s="114">
        <v>390.1755039089507</v>
      </c>
      <c r="M50" s="114">
        <v>143.7062521046133</v>
      </c>
      <c r="N50" s="114">
        <v>229.60320694308467</v>
      </c>
      <c r="O50" s="43">
        <f t="shared" si="10"/>
        <v>2646.0109563008546</v>
      </c>
      <c r="P50" s="11"/>
    </row>
    <row r="51" spans="1:15" ht="13.5">
      <c r="A51" s="80" t="s">
        <v>83</v>
      </c>
      <c r="B51" s="81" t="s">
        <v>102</v>
      </c>
      <c r="C51" s="48">
        <f>'[2]Ha''apai'!B58</f>
        <v>973</v>
      </c>
      <c r="D51" s="48">
        <f>'[2]Ha''apai'!C58</f>
        <v>978</v>
      </c>
      <c r="E51" s="48">
        <f>'[2]Ha''apai'!D58</f>
        <v>992</v>
      </c>
      <c r="F51" s="48">
        <f>'[2]Ha''apai'!E58</f>
        <v>993</v>
      </c>
      <c r="G51" s="48">
        <f>'[2]Ha''apai'!F58</f>
        <v>997</v>
      </c>
      <c r="H51" s="48">
        <f>'[2]Ha''apai'!G58</f>
        <v>997</v>
      </c>
      <c r="I51" s="48">
        <f>'[2]Ha''apai'!H58</f>
        <v>1004</v>
      </c>
      <c r="J51" s="48">
        <f>'[2]Ha''apai'!I58</f>
        <v>1004</v>
      </c>
      <c r="K51" s="48">
        <f>'[2]Ha''apai'!J58</f>
        <v>1005</v>
      </c>
      <c r="L51" s="48">
        <f>'[2]Ha''apai'!K58</f>
        <v>1006</v>
      </c>
      <c r="M51" s="48">
        <f>'[2]Ha''apai'!L58</f>
        <v>1008</v>
      </c>
      <c r="N51" s="48">
        <f>'[2]Ha''apai'!M58</f>
        <v>1009</v>
      </c>
      <c r="O51" s="43">
        <f>MAX(C51:N51)</f>
        <v>1009</v>
      </c>
    </row>
    <row r="52" spans="1:15" ht="13.5">
      <c r="A52" s="80" t="s">
        <v>16</v>
      </c>
      <c r="B52" s="81" t="s">
        <v>104</v>
      </c>
      <c r="C52" s="48">
        <v>724</v>
      </c>
      <c r="D52" s="48">
        <v>1326</v>
      </c>
      <c r="E52" s="48">
        <v>1363</v>
      </c>
      <c r="F52" s="48">
        <v>829</v>
      </c>
      <c r="G52" s="48">
        <v>748</v>
      </c>
      <c r="H52" s="48">
        <v>746</v>
      </c>
      <c r="I52" s="48">
        <v>784</v>
      </c>
      <c r="J52" s="48">
        <v>750</v>
      </c>
      <c r="K52" s="48">
        <v>747</v>
      </c>
      <c r="L52" s="48">
        <v>726</v>
      </c>
      <c r="M52" s="48">
        <v>718</v>
      </c>
      <c r="N52" s="48">
        <v>739</v>
      </c>
      <c r="O52" s="43">
        <f t="shared" si="10"/>
        <v>10200</v>
      </c>
    </row>
    <row r="53" spans="1:15" ht="13.5">
      <c r="A53" s="80" t="s">
        <v>108</v>
      </c>
      <c r="B53" s="81" t="s">
        <v>105</v>
      </c>
      <c r="C53" s="48">
        <v>326</v>
      </c>
      <c r="D53" s="48">
        <v>300</v>
      </c>
      <c r="E53" s="48">
        <v>298</v>
      </c>
      <c r="F53" s="48">
        <v>312</v>
      </c>
      <c r="G53" s="48">
        <v>300</v>
      </c>
      <c r="H53" s="48">
        <v>315</v>
      </c>
      <c r="I53" s="48">
        <v>305</v>
      </c>
      <c r="J53" s="48">
        <v>317</v>
      </c>
      <c r="K53" s="48">
        <v>295</v>
      </c>
      <c r="L53" s="48">
        <v>282</v>
      </c>
      <c r="M53" s="48">
        <v>280</v>
      </c>
      <c r="N53" s="48">
        <v>314</v>
      </c>
      <c r="O53" s="43">
        <f>MAX(C53:N53)</f>
        <v>326</v>
      </c>
    </row>
    <row r="54" spans="1:15" ht="13.5">
      <c r="A54" s="80" t="s">
        <v>109</v>
      </c>
      <c r="B54" s="81" t="s">
        <v>105</v>
      </c>
      <c r="C54" s="48">
        <v>130</v>
      </c>
      <c r="D54" s="48">
        <v>108</v>
      </c>
      <c r="E54" s="48">
        <v>130</v>
      </c>
      <c r="F54" s="48">
        <v>129</v>
      </c>
      <c r="G54" s="48">
        <v>129</v>
      </c>
      <c r="H54" s="48">
        <v>130</v>
      </c>
      <c r="I54" s="48">
        <v>105</v>
      </c>
      <c r="J54" s="48">
        <v>109</v>
      </c>
      <c r="K54" s="48">
        <v>115</v>
      </c>
      <c r="L54" s="48">
        <v>112</v>
      </c>
      <c r="M54" s="48">
        <v>118</v>
      </c>
      <c r="N54" s="48">
        <v>118</v>
      </c>
      <c r="O54" s="43">
        <f>MIN(C54:N54)</f>
        <v>105</v>
      </c>
    </row>
    <row r="55" spans="1:16" s="3" customFormat="1" ht="13.5">
      <c r="A55" s="80" t="s">
        <v>110</v>
      </c>
      <c r="B55" s="81" t="s">
        <v>103</v>
      </c>
      <c r="C55" s="139">
        <f>C40/C49</f>
        <v>3.5291920632862146</v>
      </c>
      <c r="D55" s="139">
        <f aca="true" t="shared" si="13" ref="D55:O55">D40/D49</f>
        <v>3.604995766299746</v>
      </c>
      <c r="E55" s="139">
        <f t="shared" si="13"/>
        <v>3.7887857283105664</v>
      </c>
      <c r="F55" s="139">
        <f t="shared" si="13"/>
        <v>3.340983869673381</v>
      </c>
      <c r="G55" s="139">
        <f t="shared" si="13"/>
        <v>3.29313600266563</v>
      </c>
      <c r="H55" s="139">
        <f t="shared" si="13"/>
        <v>3.419183157399512</v>
      </c>
      <c r="I55" s="139">
        <f t="shared" si="13"/>
        <v>3.2642655488065704</v>
      </c>
      <c r="J55" s="139">
        <f t="shared" si="13"/>
        <v>3.5163365922954792</v>
      </c>
      <c r="K55" s="139">
        <f t="shared" si="13"/>
        <v>3.1376083188908144</v>
      </c>
      <c r="L55" s="139">
        <f t="shared" si="13"/>
        <v>3.2374748346275526</v>
      </c>
      <c r="M55" s="139">
        <f t="shared" si="13"/>
        <v>3.3134059060564143</v>
      </c>
      <c r="N55" s="139">
        <f t="shared" si="13"/>
        <v>3.333073040131634</v>
      </c>
      <c r="O55" s="139">
        <f t="shared" si="13"/>
        <v>3.4002452457263703</v>
      </c>
      <c r="P55" s="11"/>
    </row>
    <row r="56" spans="1:15" ht="13.5">
      <c r="A56" s="64"/>
      <c r="B56" s="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41"/>
    </row>
    <row r="57" spans="1:15" ht="13.5">
      <c r="A57" s="53" t="s">
        <v>50</v>
      </c>
      <c r="B57" s="62" t="s">
        <v>99</v>
      </c>
      <c r="C57" s="35" t="s">
        <v>0</v>
      </c>
      <c r="D57" s="35" t="s">
        <v>1</v>
      </c>
      <c r="E57" s="35" t="s">
        <v>2</v>
      </c>
      <c r="F57" s="35" t="s">
        <v>3</v>
      </c>
      <c r="G57" s="35" t="s">
        <v>4</v>
      </c>
      <c r="H57" s="35" t="s">
        <v>5</v>
      </c>
      <c r="I57" s="36" t="s">
        <v>6</v>
      </c>
      <c r="J57" s="36" t="s">
        <v>7</v>
      </c>
      <c r="K57" s="36" t="s">
        <v>8</v>
      </c>
      <c r="L57" s="36" t="s">
        <v>9</v>
      </c>
      <c r="M57" s="36" t="s">
        <v>10</v>
      </c>
      <c r="N57" s="35" t="s">
        <v>11</v>
      </c>
      <c r="O57" s="36" t="s">
        <v>12</v>
      </c>
    </row>
    <row r="58" spans="1:15" ht="13.5">
      <c r="A58" s="79" t="s">
        <v>13</v>
      </c>
      <c r="B58" s="37" t="s">
        <v>100</v>
      </c>
      <c r="C58" s="38">
        <v>109853</v>
      </c>
      <c r="D58" s="38">
        <v>99064</v>
      </c>
      <c r="E58" s="38">
        <v>105929</v>
      </c>
      <c r="F58" s="38">
        <v>94504</v>
      </c>
      <c r="G58" s="38">
        <v>99675</v>
      </c>
      <c r="H58" s="38">
        <v>93133</v>
      </c>
      <c r="I58" s="38">
        <v>95278</v>
      </c>
      <c r="J58" s="38">
        <v>99156</v>
      </c>
      <c r="K58" s="38">
        <v>89011</v>
      </c>
      <c r="L58" s="38">
        <v>89385</v>
      </c>
      <c r="M58" s="38">
        <v>89126</v>
      </c>
      <c r="N58" s="38">
        <v>98600</v>
      </c>
      <c r="O58" s="41">
        <f aca="true" t="shared" si="14" ref="O58:O70">SUM(C58:N58)</f>
        <v>1162714</v>
      </c>
    </row>
    <row r="59" spans="1:15" ht="13.5">
      <c r="A59" s="79" t="s">
        <v>106</v>
      </c>
      <c r="B59" s="37" t="s">
        <v>100</v>
      </c>
      <c r="C59" s="38">
        <f>C58-C60</f>
        <v>12761</v>
      </c>
      <c r="D59" s="38">
        <f aca="true" t="shared" si="15" ref="D59:N59">D58-D60</f>
        <v>11752</v>
      </c>
      <c r="E59" s="38">
        <f t="shared" si="15"/>
        <v>10925</v>
      </c>
      <c r="F59" s="38">
        <f t="shared" si="15"/>
        <v>8572</v>
      </c>
      <c r="G59" s="38">
        <f t="shared" si="15"/>
        <v>10455</v>
      </c>
      <c r="H59" s="38">
        <f t="shared" si="15"/>
        <v>10981</v>
      </c>
      <c r="I59" s="38">
        <f t="shared" si="15"/>
        <v>12802</v>
      </c>
      <c r="J59" s="38">
        <f t="shared" si="15"/>
        <v>13368</v>
      </c>
      <c r="K59" s="38">
        <f t="shared" si="15"/>
        <v>4039</v>
      </c>
      <c r="L59" s="38">
        <f t="shared" si="15"/>
        <v>2037</v>
      </c>
      <c r="M59" s="38">
        <f t="shared" si="15"/>
        <v>3110</v>
      </c>
      <c r="N59" s="38">
        <f t="shared" si="15"/>
        <v>2960</v>
      </c>
      <c r="O59" s="41">
        <f t="shared" si="14"/>
        <v>103762</v>
      </c>
    </row>
    <row r="60" spans="1:15" ht="13.5">
      <c r="A60" s="79" t="s">
        <v>14</v>
      </c>
      <c r="B60" s="37" t="s">
        <v>100</v>
      </c>
      <c r="C60" s="38">
        <v>97092</v>
      </c>
      <c r="D60" s="38">
        <v>87312</v>
      </c>
      <c r="E60" s="38">
        <v>95004</v>
      </c>
      <c r="F60" s="38">
        <v>85932</v>
      </c>
      <c r="G60" s="38">
        <v>89220</v>
      </c>
      <c r="H60" s="38">
        <v>82152</v>
      </c>
      <c r="I60" s="44">
        <v>82476</v>
      </c>
      <c r="J60" s="44">
        <v>85788</v>
      </c>
      <c r="K60" s="38">
        <v>84972</v>
      </c>
      <c r="L60" s="38">
        <v>87348</v>
      </c>
      <c r="M60" s="38">
        <v>86016</v>
      </c>
      <c r="N60" s="38">
        <v>95640</v>
      </c>
      <c r="O60" s="41">
        <f t="shared" si="14"/>
        <v>1058952</v>
      </c>
    </row>
    <row r="61" spans="1:15" ht="13.5">
      <c r="A61" s="79" t="s">
        <v>107</v>
      </c>
      <c r="B61" s="37" t="s">
        <v>100</v>
      </c>
      <c r="C61" s="38">
        <f>'[2]Eua'!B51</f>
        <v>82937</v>
      </c>
      <c r="D61" s="38">
        <f>'[2]Eua'!C51</f>
        <v>80301</v>
      </c>
      <c r="E61" s="38">
        <f>'[2]Eua'!D51</f>
        <v>81366</v>
      </c>
      <c r="F61" s="38">
        <f>'[2]Eua'!E51</f>
        <v>71340</v>
      </c>
      <c r="G61" s="38">
        <f>'[2]Eua'!F51</f>
        <v>78645</v>
      </c>
      <c r="H61" s="38">
        <f>'[2]Eua'!G51</f>
        <v>69480</v>
      </c>
      <c r="I61" s="38">
        <f>'[2]Eua'!H51</f>
        <v>78052</v>
      </c>
      <c r="J61" s="38">
        <f>'[2]Eua'!I51</f>
        <v>66631</v>
      </c>
      <c r="K61" s="38">
        <f>'[2]Eua'!J51</f>
        <v>65666</v>
      </c>
      <c r="L61" s="38">
        <f>'[2]Eua'!K51</f>
        <v>77366</v>
      </c>
      <c r="M61" s="38">
        <f>'[2]Eua'!L51</f>
        <v>62971</v>
      </c>
      <c r="N61" s="38">
        <f>'[2]Eua'!M51</f>
        <v>79418</v>
      </c>
      <c r="O61" s="41">
        <f t="shared" si="14"/>
        <v>894173</v>
      </c>
    </row>
    <row r="62" spans="1:15" s="90" customFormat="1" ht="13.5">
      <c r="A62" s="79" t="s">
        <v>124</v>
      </c>
      <c r="B62" s="37" t="s">
        <v>100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41">
        <f t="shared" si="14"/>
        <v>0</v>
      </c>
    </row>
    <row r="63" spans="1:19" s="90" customFormat="1" ht="13.5">
      <c r="A63" s="79" t="s">
        <v>125</v>
      </c>
      <c r="B63" s="37" t="s">
        <v>100</v>
      </c>
      <c r="C63" s="129">
        <f>C60-C61</f>
        <v>14155</v>
      </c>
      <c r="D63" s="129">
        <f aca="true" t="shared" si="16" ref="D63:N63">D60-D61</f>
        <v>7011</v>
      </c>
      <c r="E63" s="129">
        <f t="shared" si="16"/>
        <v>13638</v>
      </c>
      <c r="F63" s="129">
        <f t="shared" si="16"/>
        <v>14592</v>
      </c>
      <c r="G63" s="129">
        <f t="shared" si="16"/>
        <v>10575</v>
      </c>
      <c r="H63" s="129">
        <f t="shared" si="16"/>
        <v>12672</v>
      </c>
      <c r="I63" s="129">
        <f t="shared" si="16"/>
        <v>4424</v>
      </c>
      <c r="J63" s="129">
        <f t="shared" si="16"/>
        <v>19157</v>
      </c>
      <c r="K63" s="129">
        <f t="shared" si="16"/>
        <v>19306</v>
      </c>
      <c r="L63" s="129">
        <f t="shared" si="16"/>
        <v>9982</v>
      </c>
      <c r="M63" s="129">
        <f t="shared" si="16"/>
        <v>23045</v>
      </c>
      <c r="N63" s="129">
        <f t="shared" si="16"/>
        <v>16222</v>
      </c>
      <c r="O63" s="41">
        <f t="shared" si="14"/>
        <v>164779</v>
      </c>
      <c r="P63" s="90">
        <v>61</v>
      </c>
      <c r="Q63" s="90">
        <v>7</v>
      </c>
      <c r="R63" s="90">
        <f>P63/12</f>
        <v>5.083333333333333</v>
      </c>
      <c r="S63" s="90">
        <f>Q63/12</f>
        <v>0.5833333333333334</v>
      </c>
    </row>
    <row r="64" spans="1:15" s="90" customFormat="1" ht="13.5">
      <c r="A64" s="79" t="s">
        <v>126</v>
      </c>
      <c r="B64" s="37" t="s">
        <v>100</v>
      </c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41">
        <f t="shared" si="14"/>
        <v>0</v>
      </c>
    </row>
    <row r="65" spans="1:15" s="3" customFormat="1" ht="13.5">
      <c r="A65" s="79" t="s">
        <v>97</v>
      </c>
      <c r="B65" s="37" t="s">
        <v>105</v>
      </c>
      <c r="C65" s="42">
        <v>187</v>
      </c>
      <c r="D65" s="42">
        <v>187</v>
      </c>
      <c r="E65" s="42">
        <v>187</v>
      </c>
      <c r="F65" s="42">
        <v>187</v>
      </c>
      <c r="G65" s="42">
        <v>187</v>
      </c>
      <c r="H65" s="42">
        <v>187</v>
      </c>
      <c r="I65" s="42">
        <v>187</v>
      </c>
      <c r="J65" s="42">
        <v>187</v>
      </c>
      <c r="K65" s="42">
        <v>187</v>
      </c>
      <c r="L65" s="42">
        <v>187</v>
      </c>
      <c r="M65" s="42">
        <v>187</v>
      </c>
      <c r="N65" s="42">
        <v>187</v>
      </c>
      <c r="O65" s="41">
        <f>AVERAGE(C65:N65)</f>
        <v>187</v>
      </c>
    </row>
    <row r="66" spans="1:15" s="3" customFormat="1" ht="13.5">
      <c r="A66" s="79" t="s">
        <v>98</v>
      </c>
      <c r="B66" s="37" t="s">
        <v>105</v>
      </c>
      <c r="C66" s="42">
        <v>159</v>
      </c>
      <c r="D66" s="42">
        <v>159</v>
      </c>
      <c r="E66" s="42">
        <v>159</v>
      </c>
      <c r="F66" s="42">
        <v>159</v>
      </c>
      <c r="G66" s="42">
        <v>159</v>
      </c>
      <c r="H66" s="42">
        <v>159</v>
      </c>
      <c r="I66" s="42">
        <v>159</v>
      </c>
      <c r="J66" s="42">
        <v>159</v>
      </c>
      <c r="K66" s="42">
        <v>159</v>
      </c>
      <c r="L66" s="42">
        <v>159</v>
      </c>
      <c r="M66" s="42">
        <v>159</v>
      </c>
      <c r="N66" s="42">
        <v>159</v>
      </c>
      <c r="O66" s="41">
        <f>AVERAGE(C66:N66)</f>
        <v>159</v>
      </c>
    </row>
    <row r="67" spans="1:15" ht="13.5">
      <c r="A67" s="79" t="s">
        <v>15</v>
      </c>
      <c r="B67" s="37" t="s">
        <v>101</v>
      </c>
      <c r="C67" s="38">
        <v>31832</v>
      </c>
      <c r="D67" s="38">
        <v>28252</v>
      </c>
      <c r="E67" s="38">
        <v>30294</v>
      </c>
      <c r="F67" s="38">
        <v>26209</v>
      </c>
      <c r="G67" s="38">
        <v>28135</v>
      </c>
      <c r="H67" s="38">
        <v>24659</v>
      </c>
      <c r="I67" s="38">
        <v>28887</v>
      </c>
      <c r="J67" s="38">
        <v>30711</v>
      </c>
      <c r="K67" s="38">
        <v>23031</v>
      </c>
      <c r="L67" s="44">
        <v>24375</v>
      </c>
      <c r="M67" s="38">
        <v>22749</v>
      </c>
      <c r="N67" s="38">
        <v>27109</v>
      </c>
      <c r="O67" s="41">
        <f t="shared" si="14"/>
        <v>326243</v>
      </c>
    </row>
    <row r="68" spans="1:15" ht="13.5">
      <c r="A68" s="79" t="s">
        <v>84</v>
      </c>
      <c r="B68" s="37" t="s">
        <v>101</v>
      </c>
      <c r="C68" s="117">
        <v>238.48895899053628</v>
      </c>
      <c r="D68" s="117">
        <v>216.9010522512758</v>
      </c>
      <c r="E68" s="117">
        <v>176.41637852593269</v>
      </c>
      <c r="F68" s="117">
        <v>164.3970519052846</v>
      </c>
      <c r="G68" s="117">
        <v>174.26447816661505</v>
      </c>
      <c r="H68" s="117">
        <v>160.66457629189236</v>
      </c>
      <c r="I68" s="117">
        <v>191.69960182863883</v>
      </c>
      <c r="J68" s="117">
        <v>221.58872854914196</v>
      </c>
      <c r="K68" s="117">
        <v>166.6698830056688</v>
      </c>
      <c r="L68" s="117">
        <v>147.84674484431864</v>
      </c>
      <c r="M68" s="117">
        <v>150.42123687281213</v>
      </c>
      <c r="N68" s="117">
        <v>181.17164966584596</v>
      </c>
      <c r="O68" s="41">
        <f t="shared" si="14"/>
        <v>2190.5303408979635</v>
      </c>
    </row>
    <row r="69" spans="1:15" ht="13.5">
      <c r="A69" s="79" t="s">
        <v>83</v>
      </c>
      <c r="B69" s="37" t="s">
        <v>102</v>
      </c>
      <c r="C69" s="38">
        <f>'[2]Eua'!B53</f>
        <v>1089</v>
      </c>
      <c r="D69" s="38">
        <f>'[2]Eua'!C53</f>
        <v>1095</v>
      </c>
      <c r="E69" s="38">
        <f>'[2]Eua'!D53</f>
        <v>1095</v>
      </c>
      <c r="F69" s="38">
        <f>'[2]Eua'!E53</f>
        <v>1095</v>
      </c>
      <c r="G69" s="38">
        <f>'[2]Eua'!F53</f>
        <v>1097</v>
      </c>
      <c r="H69" s="38">
        <f>'[2]Eua'!G53</f>
        <v>1097</v>
      </c>
      <c r="I69" s="38">
        <f>'[2]Eua'!H53</f>
        <v>1097</v>
      </c>
      <c r="J69" s="38">
        <f>'[2]Eua'!I53</f>
        <v>1098</v>
      </c>
      <c r="K69" s="38">
        <f>'[2]Eua'!J53</f>
        <v>1065</v>
      </c>
      <c r="L69" s="38">
        <f>'[2]Eua'!K53</f>
        <v>1047</v>
      </c>
      <c r="M69" s="38">
        <f>'[2]Eua'!L53</f>
        <v>1050</v>
      </c>
      <c r="N69" s="38">
        <f>'[2]Eua'!M53</f>
        <v>1051</v>
      </c>
      <c r="O69" s="41">
        <f>MAX(C69:N69)</f>
        <v>1098</v>
      </c>
    </row>
    <row r="70" spans="1:15" ht="13.5">
      <c r="A70" s="79" t="s">
        <v>16</v>
      </c>
      <c r="B70" s="37" t="s">
        <v>104</v>
      </c>
      <c r="C70" s="38">
        <v>1057</v>
      </c>
      <c r="D70" s="38">
        <v>899</v>
      </c>
      <c r="E70" s="38">
        <v>945</v>
      </c>
      <c r="F70" s="38">
        <v>886</v>
      </c>
      <c r="G70" s="38">
        <v>930</v>
      </c>
      <c r="H70" s="38">
        <v>893</v>
      </c>
      <c r="I70" s="38">
        <v>947</v>
      </c>
      <c r="J70" s="38">
        <v>894</v>
      </c>
      <c r="K70" s="38">
        <v>913</v>
      </c>
      <c r="L70" s="38">
        <v>882</v>
      </c>
      <c r="M70" s="38">
        <v>869</v>
      </c>
      <c r="N70" s="38">
        <v>965</v>
      </c>
      <c r="O70" s="41">
        <f t="shared" si="14"/>
        <v>11080</v>
      </c>
    </row>
    <row r="71" spans="1:15" ht="13.5">
      <c r="A71" s="79" t="s">
        <v>108</v>
      </c>
      <c r="B71" s="37" t="s">
        <v>105</v>
      </c>
      <c r="C71" s="38">
        <v>310</v>
      </c>
      <c r="D71" s="38">
        <v>280</v>
      </c>
      <c r="E71" s="38">
        <v>285</v>
      </c>
      <c r="F71" s="38">
        <v>280</v>
      </c>
      <c r="G71" s="38">
        <v>280</v>
      </c>
      <c r="H71" s="38">
        <v>280</v>
      </c>
      <c r="I71" s="38">
        <v>280</v>
      </c>
      <c r="J71" s="38">
        <v>280</v>
      </c>
      <c r="K71" s="38">
        <v>275</v>
      </c>
      <c r="L71" s="38">
        <v>285</v>
      </c>
      <c r="M71" s="38">
        <v>285</v>
      </c>
      <c r="N71" s="38">
        <v>280</v>
      </c>
      <c r="O71" s="41">
        <f>MAX(C71:N71)</f>
        <v>310</v>
      </c>
    </row>
    <row r="72" spans="1:15" ht="13.5">
      <c r="A72" s="79" t="s">
        <v>109</v>
      </c>
      <c r="B72" s="37" t="s">
        <v>105</v>
      </c>
      <c r="C72" s="38">
        <v>115</v>
      </c>
      <c r="D72" s="38">
        <v>120</v>
      </c>
      <c r="E72" s="38">
        <v>120</v>
      </c>
      <c r="F72" s="38">
        <v>120</v>
      </c>
      <c r="G72" s="38">
        <v>120</v>
      </c>
      <c r="H72" s="38">
        <v>115</v>
      </c>
      <c r="I72" s="38">
        <v>112</v>
      </c>
      <c r="J72" s="38">
        <v>115</v>
      </c>
      <c r="K72" s="38">
        <v>98</v>
      </c>
      <c r="L72" s="38">
        <v>95</v>
      </c>
      <c r="M72" s="38">
        <v>107</v>
      </c>
      <c r="N72" s="38">
        <v>120</v>
      </c>
      <c r="O72" s="41">
        <f>MIN(C72:N72)</f>
        <v>95</v>
      </c>
    </row>
    <row r="73" spans="1:15" ht="13.5">
      <c r="A73" s="79" t="s">
        <v>110</v>
      </c>
      <c r="B73" s="37" t="s">
        <v>103</v>
      </c>
      <c r="C73" s="141">
        <f>C58/C67</f>
        <v>3.4510241266649913</v>
      </c>
      <c r="D73" s="141">
        <f aca="true" t="shared" si="17" ref="D73:O73">D58/D67</f>
        <v>3.506442021803766</v>
      </c>
      <c r="E73" s="141">
        <f t="shared" si="17"/>
        <v>3.4966990163068594</v>
      </c>
      <c r="F73" s="141">
        <f t="shared" si="17"/>
        <v>3.605784272578122</v>
      </c>
      <c r="G73" s="141">
        <f t="shared" si="17"/>
        <v>3.5427403589834725</v>
      </c>
      <c r="H73" s="141">
        <f t="shared" si="17"/>
        <v>3.7768360436351838</v>
      </c>
      <c r="I73" s="141">
        <f t="shared" si="17"/>
        <v>3.29830027347942</v>
      </c>
      <c r="J73" s="141">
        <f t="shared" si="17"/>
        <v>3.2286802774250267</v>
      </c>
      <c r="K73" s="141">
        <f t="shared" si="17"/>
        <v>3.8648343536971907</v>
      </c>
      <c r="L73" s="141">
        <f t="shared" si="17"/>
        <v>3.667076923076923</v>
      </c>
      <c r="M73" s="141">
        <f t="shared" si="17"/>
        <v>3.917798584553167</v>
      </c>
      <c r="N73" s="141">
        <f t="shared" si="17"/>
        <v>3.6371684680364456</v>
      </c>
      <c r="O73" s="141">
        <f t="shared" si="17"/>
        <v>3.5639507974117453</v>
      </c>
    </row>
    <row r="74" spans="1:15" ht="13.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</row>
    <row r="75" spans="1:15" ht="13.5">
      <c r="A75" s="52" t="s">
        <v>35</v>
      </c>
      <c r="B75" s="51" t="s">
        <v>99</v>
      </c>
      <c r="C75" s="55" t="s">
        <v>0</v>
      </c>
      <c r="D75" s="55" t="s">
        <v>1</v>
      </c>
      <c r="E75" s="55" t="s">
        <v>2</v>
      </c>
      <c r="F75" s="55" t="s">
        <v>3</v>
      </c>
      <c r="G75" s="55" t="s">
        <v>4</v>
      </c>
      <c r="H75" s="55" t="s">
        <v>5</v>
      </c>
      <c r="I75" s="56" t="s">
        <v>6</v>
      </c>
      <c r="J75" s="56" t="s">
        <v>7</v>
      </c>
      <c r="K75" s="56" t="s">
        <v>8</v>
      </c>
      <c r="L75" s="56" t="s">
        <v>9</v>
      </c>
      <c r="M75" s="56" t="s">
        <v>10</v>
      </c>
      <c r="N75" s="55" t="s">
        <v>11</v>
      </c>
      <c r="O75" s="56" t="s">
        <v>12</v>
      </c>
    </row>
    <row r="76" spans="1:15" ht="13.5">
      <c r="A76" s="80" t="s">
        <v>13</v>
      </c>
      <c r="B76" s="81" t="s">
        <v>100</v>
      </c>
      <c r="C76" s="48">
        <f aca="true" t="shared" si="18" ref="C76:N76">SUM(C4,C58,C40,C22)</f>
        <v>5047913</v>
      </c>
      <c r="D76" s="48">
        <f t="shared" si="18"/>
        <v>4926857</v>
      </c>
      <c r="E76" s="48">
        <f t="shared" si="18"/>
        <v>5086192</v>
      </c>
      <c r="F76" s="48">
        <f t="shared" si="18"/>
        <v>5036756</v>
      </c>
      <c r="G76" s="48">
        <f t="shared" si="18"/>
        <v>4714446</v>
      </c>
      <c r="H76" s="48">
        <f t="shared" si="18"/>
        <v>4523299</v>
      </c>
      <c r="I76" s="48">
        <f t="shared" si="18"/>
        <v>4501627</v>
      </c>
      <c r="J76" s="48">
        <f t="shared" si="18"/>
        <v>4759796</v>
      </c>
      <c r="K76" s="48">
        <f t="shared" si="18"/>
        <v>4307849</v>
      </c>
      <c r="L76" s="48">
        <f t="shared" si="18"/>
        <v>4558451</v>
      </c>
      <c r="M76" s="48">
        <f t="shared" si="18"/>
        <v>4650689</v>
      </c>
      <c r="N76" s="48">
        <f t="shared" si="18"/>
        <v>4667826</v>
      </c>
      <c r="O76" s="71">
        <f>SUM(C76:N76)</f>
        <v>56781701</v>
      </c>
    </row>
    <row r="77" spans="1:15" ht="13.5">
      <c r="A77" s="80" t="s">
        <v>106</v>
      </c>
      <c r="B77" s="81" t="s">
        <v>100</v>
      </c>
      <c r="C77" s="48">
        <f aca="true" t="shared" si="19" ref="C77:N77">SUM(C5,C59,C41,C23)</f>
        <v>171861</v>
      </c>
      <c r="D77" s="48">
        <f t="shared" si="19"/>
        <v>162559</v>
      </c>
      <c r="E77" s="48">
        <f t="shared" si="19"/>
        <v>162490</v>
      </c>
      <c r="F77" s="48">
        <f t="shared" si="19"/>
        <v>181393</v>
      </c>
      <c r="G77" s="48">
        <f t="shared" si="19"/>
        <v>199117</v>
      </c>
      <c r="H77" s="48">
        <f t="shared" si="19"/>
        <v>156765</v>
      </c>
      <c r="I77" s="82">
        <f t="shared" si="19"/>
        <v>132572</v>
      </c>
      <c r="J77" s="82">
        <f t="shared" si="19"/>
        <v>180904</v>
      </c>
      <c r="K77" s="48">
        <f t="shared" si="19"/>
        <v>150720</v>
      </c>
      <c r="L77" s="48">
        <f t="shared" si="19"/>
        <v>147626</v>
      </c>
      <c r="M77" s="48">
        <f t="shared" si="19"/>
        <v>148191</v>
      </c>
      <c r="N77" s="48">
        <f t="shared" si="19"/>
        <v>162167</v>
      </c>
      <c r="O77" s="43">
        <f aca="true" t="shared" si="20" ref="O77:O88">SUM(C77:N77)</f>
        <v>1956365</v>
      </c>
    </row>
    <row r="78" spans="1:15" ht="13.5">
      <c r="A78" s="80" t="s">
        <v>14</v>
      </c>
      <c r="B78" s="81" t="s">
        <v>100</v>
      </c>
      <c r="C78" s="48">
        <f aca="true" t="shared" si="21" ref="C78:N78">SUM(C6,C60,C42,C24)</f>
        <v>4876052</v>
      </c>
      <c r="D78" s="48">
        <f t="shared" si="21"/>
        <v>4764298</v>
      </c>
      <c r="E78" s="48">
        <f t="shared" si="21"/>
        <v>4923702</v>
      </c>
      <c r="F78" s="48">
        <f t="shared" si="21"/>
        <v>4855363</v>
      </c>
      <c r="G78" s="48">
        <f t="shared" si="21"/>
        <v>4515329</v>
      </c>
      <c r="H78" s="48">
        <f t="shared" si="21"/>
        <v>4366534</v>
      </c>
      <c r="I78" s="82">
        <f t="shared" si="21"/>
        <v>4369055</v>
      </c>
      <c r="J78" s="82">
        <f t="shared" si="21"/>
        <v>4578892</v>
      </c>
      <c r="K78" s="48">
        <f t="shared" si="21"/>
        <v>4157129</v>
      </c>
      <c r="L78" s="48">
        <f t="shared" si="21"/>
        <v>4410825</v>
      </c>
      <c r="M78" s="48">
        <f t="shared" si="21"/>
        <v>4502498</v>
      </c>
      <c r="N78" s="48">
        <f t="shared" si="21"/>
        <v>4505659</v>
      </c>
      <c r="O78" s="43">
        <f t="shared" si="20"/>
        <v>54825336</v>
      </c>
    </row>
    <row r="79" spans="1:15" ht="13.5">
      <c r="A79" s="80" t="s">
        <v>107</v>
      </c>
      <c r="B79" s="81" t="s">
        <v>100</v>
      </c>
      <c r="C79" s="48">
        <f aca="true" t="shared" si="22" ref="C79:N79">SUM(C7,C61,C43,C25)</f>
        <v>4047540.81</v>
      </c>
      <c r="D79" s="48">
        <f t="shared" si="22"/>
        <v>4342235</v>
      </c>
      <c r="E79" s="48">
        <f t="shared" si="22"/>
        <v>3876094.82</v>
      </c>
      <c r="F79" s="48">
        <f t="shared" si="22"/>
        <v>4032525.23</v>
      </c>
      <c r="G79" s="48">
        <f t="shared" si="22"/>
        <v>3988755.78</v>
      </c>
      <c r="H79" s="48">
        <f t="shared" si="22"/>
        <v>3640991.47</v>
      </c>
      <c r="I79" s="48">
        <f t="shared" si="22"/>
        <v>4042257</v>
      </c>
      <c r="J79" s="48">
        <f t="shared" si="22"/>
        <v>3559428</v>
      </c>
      <c r="K79" s="48">
        <f t="shared" si="22"/>
        <v>3592163.14</v>
      </c>
      <c r="L79" s="48">
        <f t="shared" si="22"/>
        <v>3816346</v>
      </c>
      <c r="M79" s="48">
        <f t="shared" si="22"/>
        <v>3388506</v>
      </c>
      <c r="N79" s="48">
        <f t="shared" si="22"/>
        <v>4241424</v>
      </c>
      <c r="O79" s="71">
        <f t="shared" si="20"/>
        <v>46568267.25</v>
      </c>
    </row>
    <row r="80" spans="1:15" s="3" customFormat="1" ht="13.5">
      <c r="A80" s="80" t="s">
        <v>124</v>
      </c>
      <c r="B80" s="81" t="s">
        <v>100</v>
      </c>
      <c r="C80" s="120">
        <f aca="true" t="shared" si="23" ref="C80:N80">SUM(C8,C62,C44,C26)</f>
        <v>0</v>
      </c>
      <c r="D80" s="120">
        <f t="shared" si="23"/>
        <v>0</v>
      </c>
      <c r="E80" s="120">
        <f t="shared" si="23"/>
        <v>0</v>
      </c>
      <c r="F80" s="120">
        <f t="shared" si="23"/>
        <v>0</v>
      </c>
      <c r="G80" s="120">
        <f t="shared" si="23"/>
        <v>0</v>
      </c>
      <c r="H80" s="120">
        <f t="shared" si="23"/>
        <v>0</v>
      </c>
      <c r="I80" s="120">
        <f t="shared" si="23"/>
        <v>0</v>
      </c>
      <c r="J80" s="120">
        <f t="shared" si="23"/>
        <v>0</v>
      </c>
      <c r="K80" s="120">
        <f t="shared" si="23"/>
        <v>0</v>
      </c>
      <c r="L80" s="120">
        <f t="shared" si="23"/>
        <v>0</v>
      </c>
      <c r="M80" s="120">
        <f t="shared" si="23"/>
        <v>0</v>
      </c>
      <c r="N80" s="120">
        <f t="shared" si="23"/>
        <v>0</v>
      </c>
      <c r="O80" s="71">
        <f t="shared" si="20"/>
        <v>0</v>
      </c>
    </row>
    <row r="81" spans="1:15" s="3" customFormat="1" ht="13.5">
      <c r="A81" s="80" t="s">
        <v>125</v>
      </c>
      <c r="B81" s="81" t="s">
        <v>100</v>
      </c>
      <c r="C81" s="120">
        <f aca="true" t="shared" si="24" ref="C81:N81">SUM(C9,C63,C45,C27)</f>
        <v>828511.19</v>
      </c>
      <c r="D81" s="120">
        <f t="shared" si="24"/>
        <v>422063</v>
      </c>
      <c r="E81" s="120">
        <f t="shared" si="24"/>
        <v>1047607.1800000002</v>
      </c>
      <c r="F81" s="120">
        <f t="shared" si="24"/>
        <v>822837.77</v>
      </c>
      <c r="G81" s="120">
        <f t="shared" si="24"/>
        <v>526573.2200000002</v>
      </c>
      <c r="H81" s="120">
        <f t="shared" si="24"/>
        <v>725542.5299999998</v>
      </c>
      <c r="I81" s="120">
        <f t="shared" si="24"/>
        <v>326798</v>
      </c>
      <c r="J81" s="120">
        <f t="shared" si="24"/>
        <v>1019464</v>
      </c>
      <c r="K81" s="120">
        <f t="shared" si="24"/>
        <v>564965.8599999999</v>
      </c>
      <c r="L81" s="120">
        <f t="shared" si="24"/>
        <v>594479</v>
      </c>
      <c r="M81" s="120">
        <f t="shared" si="24"/>
        <v>1113992</v>
      </c>
      <c r="N81" s="120">
        <f t="shared" si="24"/>
        <v>264235</v>
      </c>
      <c r="O81" s="71">
        <f t="shared" si="20"/>
        <v>8257068.75</v>
      </c>
    </row>
    <row r="82" spans="1:15" s="3" customFormat="1" ht="13.5">
      <c r="A82" s="80" t="s">
        <v>126</v>
      </c>
      <c r="B82" s="81" t="s">
        <v>100</v>
      </c>
      <c r="C82" s="120">
        <f aca="true" t="shared" si="25" ref="C82:N82">SUM(C10,C64,C46,C28)</f>
        <v>0</v>
      </c>
      <c r="D82" s="120">
        <f t="shared" si="25"/>
        <v>0</v>
      </c>
      <c r="E82" s="120">
        <f t="shared" si="25"/>
        <v>0</v>
      </c>
      <c r="F82" s="120">
        <f t="shared" si="25"/>
        <v>0</v>
      </c>
      <c r="G82" s="120">
        <f t="shared" si="25"/>
        <v>0</v>
      </c>
      <c r="H82" s="120">
        <f t="shared" si="25"/>
        <v>0</v>
      </c>
      <c r="I82" s="120">
        <f t="shared" si="25"/>
        <v>0</v>
      </c>
      <c r="J82" s="120">
        <f t="shared" si="25"/>
        <v>0</v>
      </c>
      <c r="K82" s="120">
        <f t="shared" si="25"/>
        <v>0</v>
      </c>
      <c r="L82" s="120">
        <f t="shared" si="25"/>
        <v>0</v>
      </c>
      <c r="M82" s="120">
        <f t="shared" si="25"/>
        <v>0</v>
      </c>
      <c r="N82" s="120">
        <f t="shared" si="25"/>
        <v>0</v>
      </c>
      <c r="O82" s="71">
        <f t="shared" si="20"/>
        <v>0</v>
      </c>
    </row>
    <row r="83" spans="1:19" s="3" customFormat="1" ht="13.5">
      <c r="A83" s="80" t="s">
        <v>97</v>
      </c>
      <c r="B83" s="81" t="s">
        <v>105</v>
      </c>
      <c r="C83" s="48">
        <f aca="true" t="shared" si="26" ref="C83:N83">SUM(C11,C65,C47,C29)</f>
        <v>14511</v>
      </c>
      <c r="D83" s="48">
        <f t="shared" si="26"/>
        <v>14511</v>
      </c>
      <c r="E83" s="48">
        <f t="shared" si="26"/>
        <v>14511</v>
      </c>
      <c r="F83" s="48">
        <f t="shared" si="26"/>
        <v>14511</v>
      </c>
      <c r="G83" s="48">
        <f t="shared" si="26"/>
        <v>14511</v>
      </c>
      <c r="H83" s="48">
        <f t="shared" si="26"/>
        <v>14511</v>
      </c>
      <c r="I83" s="48">
        <f t="shared" si="26"/>
        <v>14511</v>
      </c>
      <c r="J83" s="48">
        <f t="shared" si="26"/>
        <v>14511</v>
      </c>
      <c r="K83" s="48">
        <f t="shared" si="26"/>
        <v>14511</v>
      </c>
      <c r="L83" s="48">
        <f t="shared" si="26"/>
        <v>14511</v>
      </c>
      <c r="M83" s="48">
        <f t="shared" si="26"/>
        <v>14511</v>
      </c>
      <c r="N83" s="48">
        <f t="shared" si="26"/>
        <v>14511</v>
      </c>
      <c r="O83" s="43">
        <f>MAX(C83:N83)</f>
        <v>14511</v>
      </c>
      <c r="P83" s="11"/>
      <c r="Q83" s="11"/>
      <c r="R83" s="11"/>
      <c r="S83" s="12"/>
    </row>
    <row r="84" spans="1:19" s="3" customFormat="1" ht="13.5">
      <c r="A84" s="80" t="s">
        <v>98</v>
      </c>
      <c r="B84" s="81" t="s">
        <v>105</v>
      </c>
      <c r="C84" s="48">
        <f aca="true" t="shared" si="27" ref="C84:N84">SUM(C12,C66,C48,C30)</f>
        <v>13766.8</v>
      </c>
      <c r="D84" s="48">
        <f t="shared" si="27"/>
        <v>13766.8</v>
      </c>
      <c r="E84" s="48">
        <f t="shared" si="27"/>
        <v>13766.8</v>
      </c>
      <c r="F84" s="48">
        <f t="shared" si="27"/>
        <v>13766.8</v>
      </c>
      <c r="G84" s="48">
        <f t="shared" si="27"/>
        <v>13766.8</v>
      </c>
      <c r="H84" s="48">
        <f t="shared" si="27"/>
        <v>13766.8</v>
      </c>
      <c r="I84" s="48">
        <f t="shared" si="27"/>
        <v>13766.8</v>
      </c>
      <c r="J84" s="48">
        <f t="shared" si="27"/>
        <v>13766.8</v>
      </c>
      <c r="K84" s="48">
        <f t="shared" si="27"/>
        <v>13766.8</v>
      </c>
      <c r="L84" s="48">
        <f t="shared" si="27"/>
        <v>13766.8</v>
      </c>
      <c r="M84" s="48">
        <f t="shared" si="27"/>
        <v>13766.8</v>
      </c>
      <c r="N84" s="48">
        <f t="shared" si="27"/>
        <v>13766.8</v>
      </c>
      <c r="O84" s="43">
        <f>MAX(C84:N84)</f>
        <v>13766.8</v>
      </c>
      <c r="P84" s="11"/>
      <c r="Q84" s="11"/>
      <c r="R84" s="11"/>
      <c r="S84" s="12"/>
    </row>
    <row r="85" spans="1:16" ht="13.5">
      <c r="A85" s="80" t="s">
        <v>15</v>
      </c>
      <c r="B85" s="81" t="s">
        <v>101</v>
      </c>
      <c r="C85" s="48">
        <f aca="true" t="shared" si="28" ref="C85:N86">SUM(C13,C67,C49,C31)</f>
        <v>1259118</v>
      </c>
      <c r="D85" s="48">
        <f t="shared" si="28"/>
        <v>1231712</v>
      </c>
      <c r="E85" s="48">
        <f t="shared" si="28"/>
        <v>1266324</v>
      </c>
      <c r="F85" s="48">
        <f t="shared" si="28"/>
        <v>1265005</v>
      </c>
      <c r="G85" s="48">
        <f t="shared" si="28"/>
        <v>1176544</v>
      </c>
      <c r="H85" s="48">
        <f t="shared" si="28"/>
        <v>1125057</v>
      </c>
      <c r="I85" s="48">
        <f t="shared" si="28"/>
        <v>1104891</v>
      </c>
      <c r="J85" s="48">
        <f t="shared" si="28"/>
        <v>1192441</v>
      </c>
      <c r="K85" s="48">
        <f t="shared" si="28"/>
        <v>1087507</v>
      </c>
      <c r="L85" s="48">
        <f t="shared" si="28"/>
        <v>1140333</v>
      </c>
      <c r="M85" s="48">
        <f t="shared" si="28"/>
        <v>1166813</v>
      </c>
      <c r="N85" s="48">
        <f t="shared" si="28"/>
        <v>1170503</v>
      </c>
      <c r="O85" s="71">
        <f>SUM(C85:N85)</f>
        <v>14186248</v>
      </c>
      <c r="P85" s="168"/>
    </row>
    <row r="86" spans="1:16" s="3" customFormat="1" ht="13.5">
      <c r="A86" s="80" t="s">
        <v>84</v>
      </c>
      <c r="B86" s="81" t="s">
        <v>101</v>
      </c>
      <c r="C86" s="48">
        <f t="shared" si="28"/>
        <v>4135.348804254681</v>
      </c>
      <c r="D86" s="48">
        <f t="shared" si="28"/>
        <v>4114.656046241699</v>
      </c>
      <c r="E86" s="48">
        <f t="shared" si="28"/>
        <v>4130.978548158259</v>
      </c>
      <c r="F86" s="48">
        <f t="shared" si="28"/>
        <v>4065.987854482701</v>
      </c>
      <c r="G86" s="48">
        <f t="shared" si="28"/>
        <v>3846.7036085507825</v>
      </c>
      <c r="H86" s="48">
        <f t="shared" si="28"/>
        <v>3714.345286351398</v>
      </c>
      <c r="I86" s="48">
        <f t="shared" si="28"/>
        <v>3611.7685739089934</v>
      </c>
      <c r="J86" s="48">
        <f t="shared" si="28"/>
        <v>3901.5796812239823</v>
      </c>
      <c r="K86" s="48">
        <f t="shared" si="28"/>
        <v>3578.859299686696</v>
      </c>
      <c r="L86" s="48">
        <f t="shared" si="28"/>
        <v>3902.4982487532693</v>
      </c>
      <c r="M86" s="48">
        <f t="shared" si="28"/>
        <v>3738.6104889774256</v>
      </c>
      <c r="N86" s="48">
        <f t="shared" si="28"/>
        <v>3850.778856608931</v>
      </c>
      <c r="O86" s="43">
        <f t="shared" si="20"/>
        <v>46592.11529719882</v>
      </c>
      <c r="P86" s="11"/>
    </row>
    <row r="87" spans="1:16" ht="13.5">
      <c r="A87" s="80" t="s">
        <v>83</v>
      </c>
      <c r="B87" s="81" t="s">
        <v>102</v>
      </c>
      <c r="C87" s="48">
        <f aca="true" t="shared" si="29" ref="C87:O87">SUM(C15,C69,C51,C33)</f>
        <v>20568</v>
      </c>
      <c r="D87" s="48">
        <f t="shared" si="29"/>
        <v>20532</v>
      </c>
      <c r="E87" s="48">
        <f t="shared" si="29"/>
        <v>20549</v>
      </c>
      <c r="F87" s="48">
        <f t="shared" si="29"/>
        <v>20605</v>
      </c>
      <c r="G87" s="48">
        <f t="shared" si="29"/>
        <v>20615</v>
      </c>
      <c r="H87" s="48">
        <f t="shared" si="29"/>
        <v>20656</v>
      </c>
      <c r="I87" s="48">
        <f t="shared" si="29"/>
        <v>20690</v>
      </c>
      <c r="J87" s="48">
        <f t="shared" si="29"/>
        <v>20691</v>
      </c>
      <c r="K87" s="48">
        <f t="shared" si="29"/>
        <v>20675</v>
      </c>
      <c r="L87" s="48">
        <f t="shared" si="29"/>
        <v>20642</v>
      </c>
      <c r="M87" s="48">
        <f t="shared" si="29"/>
        <v>20608</v>
      </c>
      <c r="N87" s="48">
        <f t="shared" si="29"/>
        <v>20554</v>
      </c>
      <c r="O87" s="48">
        <f t="shared" si="29"/>
        <v>20712</v>
      </c>
      <c r="P87" s="71"/>
    </row>
    <row r="88" spans="1:15" ht="13.5">
      <c r="A88" s="80" t="s">
        <v>16</v>
      </c>
      <c r="B88" s="81" t="s">
        <v>104</v>
      </c>
      <c r="C88" s="48">
        <f aca="true" t="shared" si="30" ref="C88:N88">SUM(C16,C70,C52,C34)</f>
        <v>8217</v>
      </c>
      <c r="D88" s="48">
        <f t="shared" si="30"/>
        <v>7934</v>
      </c>
      <c r="E88" s="48">
        <f t="shared" si="30"/>
        <v>8159</v>
      </c>
      <c r="F88" s="48">
        <f t="shared" si="30"/>
        <v>7895</v>
      </c>
      <c r="G88" s="48">
        <f t="shared" si="30"/>
        <v>7396</v>
      </c>
      <c r="H88" s="48">
        <f t="shared" si="30"/>
        <v>7232</v>
      </c>
      <c r="I88" s="48">
        <f t="shared" si="30"/>
        <v>6991</v>
      </c>
      <c r="J88" s="48">
        <f t="shared" si="30"/>
        <v>7439</v>
      </c>
      <c r="K88" s="48">
        <f t="shared" si="30"/>
        <v>6729</v>
      </c>
      <c r="L88" s="48">
        <f t="shared" si="30"/>
        <v>7276</v>
      </c>
      <c r="M88" s="48">
        <f t="shared" si="30"/>
        <v>7095</v>
      </c>
      <c r="N88" s="48">
        <f t="shared" si="30"/>
        <v>7042</v>
      </c>
      <c r="O88" s="71">
        <f t="shared" si="20"/>
        <v>89405</v>
      </c>
    </row>
    <row r="89" spans="1:15" ht="13.5">
      <c r="A89" s="80" t="s">
        <v>108</v>
      </c>
      <c r="B89" s="81" t="s">
        <v>105</v>
      </c>
      <c r="C89" s="48">
        <f aca="true" t="shared" si="31" ref="C89:N89">SUM(C17,C71,C53,C35)</f>
        <v>9900</v>
      </c>
      <c r="D89" s="48">
        <f t="shared" si="31"/>
        <v>9915</v>
      </c>
      <c r="E89" s="48">
        <f t="shared" si="31"/>
        <v>9903</v>
      </c>
      <c r="F89" s="48">
        <f t="shared" si="31"/>
        <v>9851</v>
      </c>
      <c r="G89" s="48">
        <f t="shared" si="31"/>
        <v>9630</v>
      </c>
      <c r="H89" s="48">
        <f t="shared" si="31"/>
        <v>9421</v>
      </c>
      <c r="I89" s="48">
        <f t="shared" si="31"/>
        <v>9659</v>
      </c>
      <c r="J89" s="48">
        <f t="shared" si="31"/>
        <v>9625</v>
      </c>
      <c r="K89" s="48">
        <f t="shared" si="31"/>
        <v>9128</v>
      </c>
      <c r="L89" s="48">
        <f t="shared" si="31"/>
        <v>9134</v>
      </c>
      <c r="M89" s="48">
        <f t="shared" si="31"/>
        <v>9246</v>
      </c>
      <c r="N89" s="48">
        <f t="shared" si="31"/>
        <v>9149</v>
      </c>
      <c r="O89" s="71">
        <f>MAX(C89:N89)</f>
        <v>9915</v>
      </c>
    </row>
    <row r="90" spans="1:15" ht="13.5">
      <c r="A90" s="80" t="s">
        <v>109</v>
      </c>
      <c r="B90" s="81" t="s">
        <v>105</v>
      </c>
      <c r="C90" s="48">
        <f aca="true" t="shared" si="32" ref="C90:N90">SUM(C18,C72,C54,C36)</f>
        <v>4694</v>
      </c>
      <c r="D90" s="48">
        <f t="shared" si="32"/>
        <v>4812</v>
      </c>
      <c r="E90" s="48">
        <f t="shared" si="32"/>
        <v>4533</v>
      </c>
      <c r="F90" s="48">
        <f t="shared" si="32"/>
        <v>4676</v>
      </c>
      <c r="G90" s="48">
        <f t="shared" si="32"/>
        <v>3818</v>
      </c>
      <c r="H90" s="48">
        <f t="shared" si="32"/>
        <v>4430</v>
      </c>
      <c r="I90" s="48">
        <f t="shared" si="32"/>
        <v>3776</v>
      </c>
      <c r="J90" s="48">
        <f t="shared" si="32"/>
        <v>4366</v>
      </c>
      <c r="K90" s="48">
        <f t="shared" si="32"/>
        <v>4221</v>
      </c>
      <c r="L90" s="48">
        <f t="shared" si="32"/>
        <v>4190</v>
      </c>
      <c r="M90" s="48">
        <f t="shared" si="32"/>
        <v>4421</v>
      </c>
      <c r="N90" s="48">
        <f t="shared" si="32"/>
        <v>4289</v>
      </c>
      <c r="O90" s="71">
        <f>MIN(C90:N90)</f>
        <v>3776</v>
      </c>
    </row>
    <row r="91" spans="1:16" s="3" customFormat="1" ht="13.5">
      <c r="A91" s="80" t="s">
        <v>110</v>
      </c>
      <c r="B91" s="81" t="s">
        <v>103</v>
      </c>
      <c r="C91" s="142">
        <f>C76/C85</f>
        <v>4.009086519293664</v>
      </c>
      <c r="D91" s="142">
        <f aca="true" t="shared" si="33" ref="D91:O91">D76/D85</f>
        <v>4.000007306902912</v>
      </c>
      <c r="E91" s="142">
        <f t="shared" si="33"/>
        <v>4.016501306142819</v>
      </c>
      <c r="F91" s="142">
        <f t="shared" si="33"/>
        <v>3.9816095588554985</v>
      </c>
      <c r="G91" s="142">
        <f t="shared" si="33"/>
        <v>4.00702906138657</v>
      </c>
      <c r="H91" s="142">
        <f t="shared" si="33"/>
        <v>4.020506516558717</v>
      </c>
      <c r="I91" s="142">
        <f t="shared" si="33"/>
        <v>4.0742724847971425</v>
      </c>
      <c r="J91" s="142">
        <f t="shared" si="33"/>
        <v>3.9916406765617753</v>
      </c>
      <c r="K91" s="142">
        <f t="shared" si="33"/>
        <v>3.9612149622944957</v>
      </c>
      <c r="L91" s="142">
        <f t="shared" si="33"/>
        <v>3.997473545008344</v>
      </c>
      <c r="M91" s="142">
        <f t="shared" si="33"/>
        <v>3.9858049233253317</v>
      </c>
      <c r="N91" s="142">
        <f t="shared" si="33"/>
        <v>3.987880424057008</v>
      </c>
      <c r="O91" s="142">
        <f t="shared" si="33"/>
        <v>4.002587646853488</v>
      </c>
      <c r="P91" s="11"/>
    </row>
  </sheetData>
  <sheetProtection/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65" r:id="rId1"/>
  <colBreaks count="1" manualBreakCount="1">
    <brk id="8" max="46" man="1"/>
  </colBreaks>
  <ignoredErrors>
    <ignoredError sqref="O15:O16 O6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Amali Shaw</cp:lastModifiedBy>
  <cp:lastPrinted>2013-02-19T23:43:23Z</cp:lastPrinted>
  <dcterms:created xsi:type="dcterms:W3CDTF">1996-10-14T23:33:28Z</dcterms:created>
  <dcterms:modified xsi:type="dcterms:W3CDTF">2016-01-26T03:08:37Z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