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36" windowWidth="20052" windowHeight="9216"/>
  </bookViews>
  <sheets>
    <sheet name="Solar" sheetId="1" r:id="rId1"/>
    <sheet name="Wind" sheetId="2" r:id="rId2"/>
  </sheets>
  <calcPr calcId="145621" iterate="1"/>
</workbook>
</file>

<file path=xl/calcChain.xml><?xml version="1.0" encoding="utf-8"?>
<calcChain xmlns="http://schemas.openxmlformats.org/spreadsheetml/2006/main">
  <c r="T4" i="1" l="1"/>
  <c r="J29" i="1"/>
  <c r="AH23" i="1"/>
  <c r="AD23" i="1"/>
  <c r="Q28" i="1"/>
  <c r="Q27" i="1"/>
  <c r="Q26" i="1"/>
  <c r="Q25" i="1"/>
  <c r="Q24" i="1"/>
  <c r="AI24" i="1"/>
  <c r="AJ24" i="1" s="1"/>
  <c r="AI25" i="1"/>
  <c r="AJ25" i="1" s="1"/>
  <c r="AI26" i="1"/>
  <c r="AJ26" i="1" s="1"/>
  <c r="AI27" i="1"/>
  <c r="AJ27" i="1" s="1"/>
  <c r="AI28" i="1"/>
  <c r="AJ28" i="1" s="1"/>
  <c r="AC21" i="1"/>
  <c r="AC22" i="1" s="1"/>
  <c r="AC23" i="1" s="1"/>
  <c r="AC29" i="1" s="1"/>
  <c r="AB20" i="1"/>
  <c r="AB21" i="1" s="1"/>
  <c r="AB22" i="1" s="1"/>
  <c r="AB23" i="1" s="1"/>
  <c r="AB29" i="1" s="1"/>
  <c r="AA18" i="1"/>
  <c r="K29" i="1"/>
  <c r="I29" i="1"/>
  <c r="H15" i="1"/>
  <c r="H16" i="1" s="1"/>
  <c r="H17" i="1" s="1"/>
  <c r="H18" i="1" s="1"/>
  <c r="H19" i="1" s="1"/>
  <c r="H20" i="1" s="1"/>
  <c r="H21" i="1" s="1"/>
  <c r="H22" i="1" s="1"/>
  <c r="H23" i="1" s="1"/>
  <c r="H29" i="1" s="1"/>
  <c r="G19" i="1"/>
  <c r="G20" i="1" s="1"/>
  <c r="G21" i="1" s="1"/>
  <c r="Y21" i="1" s="1"/>
  <c r="F15" i="1"/>
  <c r="F19" i="1" s="1"/>
  <c r="F20" i="1" s="1"/>
  <c r="F21" i="1" s="1"/>
  <c r="F22" i="1" s="1"/>
  <c r="F23" i="1" s="1"/>
  <c r="F29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9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9" i="1" s="1"/>
  <c r="E8" i="1"/>
  <c r="W8" i="1" s="1"/>
  <c r="E9" i="1"/>
  <c r="W9" i="1" s="1"/>
  <c r="E7" i="1"/>
  <c r="W7" i="1" s="1"/>
  <c r="D9" i="1"/>
  <c r="D10" i="1" s="1"/>
  <c r="D11" i="1" s="1"/>
  <c r="D12" i="1" s="1"/>
  <c r="D13" i="1" s="1"/>
  <c r="D14" i="1" s="1"/>
  <c r="D15" i="1" s="1"/>
  <c r="D16" i="1" s="1"/>
  <c r="V16" i="1" s="1"/>
  <c r="C6" i="1"/>
  <c r="U6" i="1" s="1"/>
  <c r="C7" i="1"/>
  <c r="U7" i="1" s="1"/>
  <c r="C8" i="1"/>
  <c r="U8" i="1" s="1"/>
  <c r="C9" i="1"/>
  <c r="U9" i="1" s="1"/>
  <c r="B6" i="1"/>
  <c r="T6" i="1" s="1"/>
  <c r="B7" i="1"/>
  <c r="T7" i="1" s="1"/>
  <c r="B8" i="1"/>
  <c r="T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9" i="1" s="1"/>
  <c r="D8" i="1"/>
  <c r="V8" i="1" s="1"/>
  <c r="C5" i="1"/>
  <c r="U5" i="1" s="1"/>
  <c r="C4" i="1"/>
  <c r="U4" i="1" s="1"/>
  <c r="B5" i="1"/>
  <c r="T5" i="1" s="1"/>
  <c r="B4" i="1"/>
  <c r="E6" i="1"/>
  <c r="W6" i="1" s="1"/>
  <c r="AI5" i="1" l="1"/>
  <c r="AJ5" i="1" s="1"/>
  <c r="AI7" i="1"/>
  <c r="AJ7" i="1" s="1"/>
  <c r="AI4" i="1"/>
  <c r="AJ4" i="1" s="1"/>
  <c r="AI8" i="1"/>
  <c r="AJ8" i="1" s="1"/>
  <c r="Q13" i="1"/>
  <c r="Q9" i="1"/>
  <c r="Q5" i="1"/>
  <c r="Q15" i="1"/>
  <c r="Q4" i="1"/>
  <c r="Q14" i="1"/>
  <c r="Q12" i="1"/>
  <c r="Q10" i="1"/>
  <c r="Q8" i="1"/>
  <c r="Q6" i="1"/>
  <c r="AI6" i="1"/>
  <c r="AJ6" i="1" s="1"/>
  <c r="T20" i="1"/>
  <c r="T16" i="1"/>
  <c r="T12" i="1"/>
  <c r="U22" i="1"/>
  <c r="U18" i="1"/>
  <c r="U14" i="1"/>
  <c r="U10" i="1"/>
  <c r="V14" i="1"/>
  <c r="V10" i="1"/>
  <c r="X15" i="1"/>
  <c r="X20" i="1"/>
  <c r="Z22" i="1"/>
  <c r="Z18" i="1"/>
  <c r="T22" i="1"/>
  <c r="T18" i="1"/>
  <c r="T14" i="1"/>
  <c r="T10" i="1"/>
  <c r="U20" i="1"/>
  <c r="U16" i="1"/>
  <c r="U12" i="1"/>
  <c r="V12" i="1"/>
  <c r="X22" i="1"/>
  <c r="Z15" i="1"/>
  <c r="Z20" i="1"/>
  <c r="Z16" i="1"/>
  <c r="Q7" i="1"/>
  <c r="Q11" i="1"/>
  <c r="G22" i="1"/>
  <c r="Y22" i="1" s="1"/>
  <c r="W22" i="1"/>
  <c r="W20" i="1"/>
  <c r="W18" i="1"/>
  <c r="W16" i="1"/>
  <c r="W14" i="1"/>
  <c r="W12" i="1"/>
  <c r="W10" i="1"/>
  <c r="AA23" i="1"/>
  <c r="AA29" i="1" s="1"/>
  <c r="AA21" i="1"/>
  <c r="AA19" i="1"/>
  <c r="T23" i="1"/>
  <c r="T21" i="1"/>
  <c r="T19" i="1"/>
  <c r="T17" i="1"/>
  <c r="T15" i="1"/>
  <c r="T13" i="1"/>
  <c r="T11" i="1"/>
  <c r="T9" i="1"/>
  <c r="U23" i="1"/>
  <c r="U29" i="1" s="1"/>
  <c r="U21" i="1"/>
  <c r="U19" i="1"/>
  <c r="U17" i="1"/>
  <c r="U15" i="1"/>
  <c r="U13" i="1"/>
  <c r="U11" i="1"/>
  <c r="V15" i="1"/>
  <c r="V13" i="1"/>
  <c r="V11" i="1"/>
  <c r="V9" i="1"/>
  <c r="W23" i="1"/>
  <c r="W29" i="1" s="1"/>
  <c r="W21" i="1"/>
  <c r="W19" i="1"/>
  <c r="W17" i="1"/>
  <c r="W15" i="1"/>
  <c r="W13" i="1"/>
  <c r="W11" i="1"/>
  <c r="X23" i="1"/>
  <c r="X29" i="1" s="1"/>
  <c r="X21" i="1"/>
  <c r="X19" i="1"/>
  <c r="Y19" i="1"/>
  <c r="Y20" i="1"/>
  <c r="Z23" i="1"/>
  <c r="Z29" i="1" s="1"/>
  <c r="Z21" i="1"/>
  <c r="Z19" i="1"/>
  <c r="Z17" i="1"/>
  <c r="AA22" i="1"/>
  <c r="AA20" i="1"/>
  <c r="G23" i="1"/>
  <c r="D17" i="1"/>
  <c r="F16" i="1"/>
  <c r="AI14" i="1" l="1"/>
  <c r="AJ14" i="1" s="1"/>
  <c r="AI9" i="1"/>
  <c r="AJ9" i="1" s="1"/>
  <c r="Q16" i="1"/>
  <c r="AI13" i="1"/>
  <c r="AJ13" i="1" s="1"/>
  <c r="AI10" i="1"/>
  <c r="AJ10" i="1" s="1"/>
  <c r="AI12" i="1"/>
  <c r="AJ12" i="1" s="1"/>
  <c r="AI11" i="1"/>
  <c r="AJ11" i="1" s="1"/>
  <c r="AI15" i="1"/>
  <c r="AJ15" i="1" s="1"/>
  <c r="F17" i="1"/>
  <c r="X16" i="1"/>
  <c r="G29" i="1"/>
  <c r="Y23" i="1"/>
  <c r="Y29" i="1" s="1"/>
  <c r="D18" i="1"/>
  <c r="V17" i="1"/>
  <c r="T29" i="1"/>
  <c r="AI16" i="1" l="1"/>
  <c r="AJ16" i="1" s="1"/>
  <c r="Q17" i="1"/>
  <c r="D19" i="1"/>
  <c r="V18" i="1"/>
  <c r="F18" i="1"/>
  <c r="X18" i="1" s="1"/>
  <c r="X17" i="1"/>
  <c r="AI18" i="1" l="1"/>
  <c r="AJ18" i="1" s="1"/>
  <c r="AI17" i="1"/>
  <c r="AJ17" i="1" s="1"/>
  <c r="Q18" i="1"/>
  <c r="D20" i="1"/>
  <c r="Q19" i="1"/>
  <c r="V19" i="1"/>
  <c r="AI19" i="1" l="1"/>
  <c r="AJ19" i="1" s="1"/>
  <c r="Q20" i="1"/>
  <c r="D21" i="1"/>
  <c r="V20" i="1"/>
  <c r="AI20" i="1" l="1"/>
  <c r="AJ20" i="1" s="1"/>
  <c r="Q21" i="1"/>
  <c r="D22" i="1"/>
  <c r="V21" i="1"/>
  <c r="AI21" i="1" l="1"/>
  <c r="AJ21" i="1" s="1"/>
  <c r="Q22" i="1"/>
  <c r="D23" i="1"/>
  <c r="V22" i="1"/>
  <c r="AI22" i="1" l="1"/>
  <c r="AJ22" i="1" s="1"/>
  <c r="Q23" i="1"/>
  <c r="D29" i="1"/>
  <c r="V23" i="1"/>
  <c r="AI23" i="1" l="1"/>
  <c r="AJ23" i="1" s="1"/>
  <c r="AL23" i="1" s="1"/>
  <c r="V29" i="1"/>
</calcChain>
</file>

<file path=xl/comments1.xml><?xml version="1.0" encoding="utf-8"?>
<comments xmlns="http://schemas.openxmlformats.org/spreadsheetml/2006/main">
  <authors>
    <author>ofa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ofa:</t>
        </r>
        <r>
          <rPr>
            <sz val="9"/>
            <color indexed="81"/>
            <rFont val="Tahoma"/>
            <family val="2"/>
          </rPr>
          <t xml:space="preserve">
SHS decreased due to technical failures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ofa:</t>
        </r>
        <r>
          <rPr>
            <sz val="9"/>
            <color indexed="81"/>
            <rFont val="Tahoma"/>
            <family val="2"/>
          </rPr>
          <t xml:space="preserve">
Fafa Island Resort
Note panel capacity unknown but the total installed capacity is 15.3. Storage is used.</t>
        </r>
      </text>
    </comment>
    <comment ref="AH23" authorId="0">
      <text>
        <r>
          <rPr>
            <b/>
            <sz val="9"/>
            <color indexed="81"/>
            <rFont val="Tahoma"/>
            <family val="2"/>
          </rPr>
          <t>ofa:</t>
        </r>
        <r>
          <rPr>
            <sz val="9"/>
            <color indexed="81"/>
            <rFont val="Tahoma"/>
            <family val="2"/>
          </rPr>
          <t xml:space="preserve">
Soane Ramanlal Home</t>
        </r>
      </text>
    </comment>
  </commentList>
</comments>
</file>

<file path=xl/sharedStrings.xml><?xml version="1.0" encoding="utf-8"?>
<sst xmlns="http://schemas.openxmlformats.org/spreadsheetml/2006/main" count="136" uniqueCount="81">
  <si>
    <t>TOTAL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</si>
  <si>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</si>
  <si>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</si>
  <si>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</si>
  <si>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</si>
  <si>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</si>
  <si>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</si>
  <si>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</si>
  <si>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</si>
  <si>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</si>
  <si>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</si>
  <si>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</si>
  <si>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</si>
  <si>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</si>
  <si>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</si>
  <si>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</si>
  <si>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</si>
  <si>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</si>
  <si>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</si>
  <si>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</si>
  <si>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</si>
  <si>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50Wp</t>
  </si>
  <si>
    <t>35Wp</t>
  </si>
  <si>
    <t>1991</t>
  </si>
  <si>
    <t>1992</t>
  </si>
  <si>
    <t>80Wp</t>
  </si>
  <si>
    <t>48Wp</t>
  </si>
  <si>
    <t>55Wp</t>
  </si>
  <si>
    <t>2013</t>
  </si>
  <si>
    <t>2014</t>
  </si>
  <si>
    <t>2015</t>
  </si>
  <si>
    <t>Panels and Capacity [Wp] - Energy PlanningUnit</t>
  </si>
  <si>
    <t>Water Pumping</t>
  </si>
  <si>
    <t>100Wp</t>
  </si>
  <si>
    <t>Communication</t>
  </si>
  <si>
    <t>76Wp</t>
  </si>
  <si>
    <t>165Wp</t>
  </si>
  <si>
    <t>170Wp</t>
  </si>
  <si>
    <t>175Wp</t>
  </si>
  <si>
    <t>PHOTOVOLTAIC UTILIZATION IN TONGA</t>
  </si>
  <si>
    <t>Wp</t>
  </si>
  <si>
    <t>Business</t>
  </si>
  <si>
    <t xml:space="preserve">Communication TCC </t>
  </si>
  <si>
    <t>Private and Other Initiatives</t>
  </si>
  <si>
    <t>Panels and Capacity [Wp] - Energy Division</t>
  </si>
  <si>
    <t>MWp</t>
  </si>
  <si>
    <t>Hotels 100Wp</t>
  </si>
  <si>
    <t>Home 100Wp</t>
  </si>
  <si>
    <t>1380Ah x 24</t>
  </si>
  <si>
    <t>1766Ah x 24</t>
  </si>
  <si>
    <t>Stations</t>
  </si>
  <si>
    <t>Capacity</t>
  </si>
  <si>
    <t>Hybrid</t>
  </si>
  <si>
    <t>Solar Panels</t>
  </si>
  <si>
    <t>Battery</t>
  </si>
  <si>
    <t xml:space="preserve">Date of Commission </t>
  </si>
  <si>
    <t>Niuatoputapu</t>
  </si>
  <si>
    <t>7.87KW</t>
  </si>
  <si>
    <t>Solar Only</t>
  </si>
  <si>
    <t>76W x 104</t>
  </si>
  <si>
    <t>NA</t>
  </si>
  <si>
    <t>1110Ah x 48</t>
  </si>
  <si>
    <t>2011 July</t>
  </si>
  <si>
    <t>Niuafo'ou</t>
  </si>
  <si>
    <t>Kapa Vava'u</t>
  </si>
  <si>
    <t>3.8KW</t>
  </si>
  <si>
    <t>Solar Wind</t>
  </si>
  <si>
    <t>175W x 48</t>
  </si>
  <si>
    <t>1.0KW</t>
  </si>
  <si>
    <t>2011 March</t>
  </si>
  <si>
    <t>Ha'afeva Ha'apai</t>
  </si>
  <si>
    <t>820W</t>
  </si>
  <si>
    <t>165W x 36</t>
  </si>
  <si>
    <t>2008 August</t>
  </si>
  <si>
    <t>Nomuka Ha'apai</t>
  </si>
  <si>
    <t>672W</t>
  </si>
  <si>
    <t>170W x 16</t>
  </si>
  <si>
    <t>2010 November</t>
  </si>
  <si>
    <t>Ofa</t>
  </si>
  <si>
    <t>Please find table below including the Commissioning for each Renewable Energy Stations:</t>
  </si>
  <si>
    <t>Wind Turbines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</si>
</sst>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1F49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quotePrefix="1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quotePrefix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5" xfId="0" applyFont="1" applyBorder="1"/>
    <xf numFmtId="0" fontId="6" fillId="0" borderId="8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4" fillId="2" borderId="8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UTILIZATION OF PHOTOVOLTAIC TECHNOLOGY IN TONGA 1991</a:t>
            </a:r>
            <a:r>
              <a:rPr lang="en-US" baseline="0"/>
              <a:t> - 2010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Solar!$S$4:$S$23</c:f>
              <c:str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strCache>
            </c:strRef>
          </c:cat>
          <c:val>
            <c:numRef>
              <c:f>Solar!$AI$4:$AI$23</c:f>
              <c:numCache>
                <c:formatCode>General</c:formatCode>
                <c:ptCount val="20"/>
                <c:pt idx="0">
                  <c:v>4956</c:v>
                </c:pt>
                <c:pt idx="1">
                  <c:v>4956</c:v>
                </c:pt>
                <c:pt idx="2">
                  <c:v>8806</c:v>
                </c:pt>
                <c:pt idx="3">
                  <c:v>14196</c:v>
                </c:pt>
                <c:pt idx="4">
                  <c:v>47896</c:v>
                </c:pt>
                <c:pt idx="5">
                  <c:v>47896</c:v>
                </c:pt>
                <c:pt idx="6">
                  <c:v>51306</c:v>
                </c:pt>
                <c:pt idx="7">
                  <c:v>51306</c:v>
                </c:pt>
                <c:pt idx="8">
                  <c:v>53906</c:v>
                </c:pt>
                <c:pt idx="9">
                  <c:v>56978</c:v>
                </c:pt>
                <c:pt idx="10">
                  <c:v>56978</c:v>
                </c:pt>
                <c:pt idx="11">
                  <c:v>99826</c:v>
                </c:pt>
                <c:pt idx="12">
                  <c:v>84826</c:v>
                </c:pt>
                <c:pt idx="13">
                  <c:v>84826</c:v>
                </c:pt>
                <c:pt idx="14">
                  <c:v>84826</c:v>
                </c:pt>
                <c:pt idx="15">
                  <c:v>116866</c:v>
                </c:pt>
                <c:pt idx="16">
                  <c:v>116866</c:v>
                </c:pt>
                <c:pt idx="17">
                  <c:v>122806</c:v>
                </c:pt>
                <c:pt idx="18">
                  <c:v>129806</c:v>
                </c:pt>
                <c:pt idx="19">
                  <c:v>154806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79968"/>
        <c:axId val="237381504"/>
      </c:lineChart>
      <c:catAx>
        <c:axId val="23737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37381504"/>
        <c:crosses val="autoZero"/>
        <c:auto val="1"/>
        <c:lblAlgn val="ctr"/>
        <c:lblOffset val="100"/>
        <c:noMultiLvlLbl val="0"/>
      </c:catAx>
      <c:valAx>
        <c:axId val="23738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Wp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73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461681</xdr:colOff>
      <xdr:row>33</xdr:row>
      <xdr:rowOff>17928</xdr:rowOff>
    </xdr:from>
    <xdr:to>
      <xdr:col>28</xdr:col>
      <xdr:colOff>33617</xdr:colOff>
      <xdr:row>54</xdr:row>
      <xdr:rowOff>2241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9"/>
  <sheetViews>
    <sheetView tabSelected="1" zoomScale="85" zoomScaleNormal="85" workbookViewId="0">
      <selection activeCell="M13" sqref="M13"/>
    </sheetView>
  </sheetViews>
  <sheetFormatPr defaultRowHeight="14.4" x14ac:dyDescent="0.3"/>
  <cols>
    <col min="1" max="1" width="7.33203125" style="1" customWidth="1"/>
    <col min="2" max="5" width="6" style="1" bestFit="1" customWidth="1"/>
    <col min="6" max="6" width="7.109375" style="1" customWidth="1"/>
    <col min="7" max="7" width="9.88671875" style="1" customWidth="1"/>
    <col min="8" max="8" width="6" style="1" bestFit="1" customWidth="1"/>
    <col min="9" max="11" width="7" style="1" bestFit="1" customWidth="1"/>
    <col min="12" max="12" width="16.5546875" style="1" customWidth="1"/>
    <col min="13" max="13" width="11.44140625" style="1" customWidth="1"/>
    <col min="14" max="15" width="7" style="1" customWidth="1"/>
    <col min="16" max="16" width="17" style="1" customWidth="1"/>
    <col min="17" max="18" width="7" style="1" customWidth="1"/>
    <col min="19" max="27" width="8.88671875" style="1"/>
    <col min="30" max="30" width="12.5546875" customWidth="1"/>
    <col min="34" max="34" width="12" customWidth="1"/>
  </cols>
  <sheetData>
    <row r="1" spans="1:36" ht="15" thickBot="1" x14ac:dyDescent="0.35">
      <c r="A1" s="1" t="s">
        <v>39</v>
      </c>
    </row>
    <row r="2" spans="1:36" ht="28.2" x14ac:dyDescent="0.3">
      <c r="A2" s="2"/>
      <c r="B2" s="46" t="s">
        <v>31</v>
      </c>
      <c r="C2" s="46"/>
      <c r="D2" s="46"/>
      <c r="E2" s="46"/>
      <c r="F2" s="46"/>
      <c r="G2" s="15" t="s">
        <v>32</v>
      </c>
      <c r="H2" s="47" t="s">
        <v>34</v>
      </c>
      <c r="I2" s="47"/>
      <c r="J2" s="47"/>
      <c r="K2" s="48"/>
      <c r="L2" s="51" t="s">
        <v>43</v>
      </c>
      <c r="M2" s="52"/>
      <c r="N2" s="52"/>
      <c r="O2" s="52"/>
      <c r="P2" s="53"/>
      <c r="Q2" s="29" t="s">
        <v>0</v>
      </c>
      <c r="R2" s="20"/>
      <c r="S2" s="2"/>
      <c r="T2" s="49" t="s">
        <v>44</v>
      </c>
      <c r="U2" s="49"/>
      <c r="V2" s="49"/>
      <c r="W2" s="49"/>
      <c r="X2" s="49"/>
      <c r="Y2" s="15" t="s">
        <v>32</v>
      </c>
      <c r="Z2" s="50" t="s">
        <v>42</v>
      </c>
      <c r="AA2" s="47"/>
      <c r="AB2" s="47"/>
      <c r="AC2" s="48"/>
      <c r="AD2" s="51" t="s">
        <v>43</v>
      </c>
      <c r="AE2" s="52"/>
      <c r="AF2" s="52"/>
      <c r="AG2" s="52"/>
      <c r="AH2" s="53"/>
      <c r="AI2" s="29" t="s">
        <v>0</v>
      </c>
    </row>
    <row r="3" spans="1:36" ht="15" thickBot="1" x14ac:dyDescent="0.35">
      <c r="A3" s="9"/>
      <c r="B3" s="10" t="s">
        <v>22</v>
      </c>
      <c r="C3" s="10" t="s">
        <v>26</v>
      </c>
      <c r="D3" s="11" t="s">
        <v>21</v>
      </c>
      <c r="E3" s="12" t="s">
        <v>27</v>
      </c>
      <c r="F3" s="10" t="s">
        <v>25</v>
      </c>
      <c r="G3" s="16" t="s">
        <v>33</v>
      </c>
      <c r="H3" s="13" t="s">
        <v>35</v>
      </c>
      <c r="I3" s="13" t="s">
        <v>36</v>
      </c>
      <c r="J3" s="13" t="s">
        <v>37</v>
      </c>
      <c r="K3" s="14" t="s">
        <v>38</v>
      </c>
      <c r="L3" s="35" t="s">
        <v>46</v>
      </c>
      <c r="M3" s="31" t="s">
        <v>41</v>
      </c>
      <c r="N3" s="31"/>
      <c r="O3" s="31"/>
      <c r="P3" s="36" t="s">
        <v>47</v>
      </c>
      <c r="Q3" s="32" t="s">
        <v>40</v>
      </c>
      <c r="R3" s="30"/>
      <c r="S3" s="6"/>
      <c r="T3" s="21" t="s">
        <v>22</v>
      </c>
      <c r="U3" s="21" t="s">
        <v>26</v>
      </c>
      <c r="V3" s="22" t="s">
        <v>21</v>
      </c>
      <c r="W3" s="23" t="s">
        <v>27</v>
      </c>
      <c r="X3" s="21" t="s">
        <v>25</v>
      </c>
      <c r="Y3" s="34" t="s">
        <v>33</v>
      </c>
      <c r="Z3" s="33" t="s">
        <v>35</v>
      </c>
      <c r="AA3" s="24" t="s">
        <v>36</v>
      </c>
      <c r="AB3" s="24" t="s">
        <v>37</v>
      </c>
      <c r="AC3" s="25" t="s">
        <v>38</v>
      </c>
      <c r="AD3" s="35" t="s">
        <v>46</v>
      </c>
      <c r="AE3" s="31" t="s">
        <v>41</v>
      </c>
      <c r="AF3" s="31"/>
      <c r="AG3" s="31"/>
      <c r="AH3" s="36" t="s">
        <v>47</v>
      </c>
      <c r="AI3" s="32" t="s">
        <v>40</v>
      </c>
      <c r="AJ3" s="26" t="s">
        <v>45</v>
      </c>
    </row>
    <row r="4" spans="1:36" x14ac:dyDescent="0.3">
      <c r="A4" s="3" t="s">
        <v>23</v>
      </c>
      <c r="B4" s="4">
        <f>(10+32)*2</f>
        <v>84</v>
      </c>
      <c r="C4" s="4">
        <f>21*2</f>
        <v>42</v>
      </c>
      <c r="D4" s="4"/>
      <c r="E4" s="4"/>
      <c r="F4" s="4"/>
      <c r="G4" s="17"/>
      <c r="H4" s="4"/>
      <c r="I4" s="4"/>
      <c r="J4" s="4"/>
      <c r="K4" s="5"/>
      <c r="L4" s="19"/>
      <c r="M4" s="4"/>
      <c r="N4" s="4"/>
      <c r="O4" s="4"/>
      <c r="P4" s="5"/>
      <c r="Q4" s="27">
        <f>SUM(B4:P4)</f>
        <v>126</v>
      </c>
      <c r="R4" s="4"/>
      <c r="S4" s="3" t="s">
        <v>23</v>
      </c>
      <c r="T4" s="4">
        <f>B4*35</f>
        <v>2940</v>
      </c>
      <c r="U4" s="4">
        <f>C4*48</f>
        <v>2016</v>
      </c>
      <c r="V4" s="4"/>
      <c r="W4" s="4"/>
      <c r="X4" s="4"/>
      <c r="Y4" s="17"/>
      <c r="Z4" s="19"/>
      <c r="AA4" s="4"/>
      <c r="AB4" s="4"/>
      <c r="AC4" s="5"/>
      <c r="AD4" s="19"/>
      <c r="AE4" s="4"/>
      <c r="AF4" s="4"/>
      <c r="AG4" s="4"/>
      <c r="AH4" s="5"/>
      <c r="AI4" s="27">
        <f>SUM(T4:AH4)</f>
        <v>4956</v>
      </c>
      <c r="AJ4">
        <f>AI4/1000000</f>
        <v>4.9560000000000003E-3</v>
      </c>
    </row>
    <row r="5" spans="1:36" x14ac:dyDescent="0.3">
      <c r="A5" s="3" t="s">
        <v>24</v>
      </c>
      <c r="B5" s="4">
        <f>(10+32)*2</f>
        <v>84</v>
      </c>
      <c r="C5" s="4">
        <f>21*2</f>
        <v>42</v>
      </c>
      <c r="D5" s="4"/>
      <c r="E5" s="4"/>
      <c r="F5" s="4"/>
      <c r="G5" s="17"/>
      <c r="H5" s="4"/>
      <c r="I5" s="4"/>
      <c r="J5" s="4"/>
      <c r="K5" s="5"/>
      <c r="L5" s="19"/>
      <c r="M5" s="4"/>
      <c r="N5" s="4"/>
      <c r="O5" s="4"/>
      <c r="P5" s="5"/>
      <c r="Q5" s="27">
        <f t="shared" ref="Q5:Q28" si="0">SUM(B5:P5)</f>
        <v>126</v>
      </c>
      <c r="R5" s="4"/>
      <c r="S5" s="3" t="s">
        <v>24</v>
      </c>
      <c r="T5" s="4">
        <f t="shared" ref="T5:T23" si="1">B5*35</f>
        <v>2940</v>
      </c>
      <c r="U5" s="4">
        <f t="shared" ref="U5:U23" si="2">C5*48</f>
        <v>2016</v>
      </c>
      <c r="V5" s="4"/>
      <c r="W5" s="4"/>
      <c r="X5" s="4"/>
      <c r="Y5" s="17"/>
      <c r="Z5" s="19"/>
      <c r="AA5" s="4"/>
      <c r="AB5" s="4"/>
      <c r="AC5" s="5"/>
      <c r="AD5" s="19"/>
      <c r="AE5" s="4"/>
      <c r="AF5" s="4"/>
      <c r="AG5" s="4"/>
      <c r="AH5" s="5"/>
      <c r="AI5" s="27">
        <f t="shared" ref="AI5:AI28" si="3">SUM(T5:AH5)</f>
        <v>4956</v>
      </c>
      <c r="AJ5">
        <f t="shared" ref="AJ5:AJ28" si="4">AI5/1000000</f>
        <v>4.9560000000000003E-3</v>
      </c>
    </row>
    <row r="6" spans="1:36" x14ac:dyDescent="0.3">
      <c r="A6" s="3" t="s">
        <v>1</v>
      </c>
      <c r="B6" s="4">
        <f t="shared" ref="B6:B9" si="5">(10+32)*2</f>
        <v>84</v>
      </c>
      <c r="C6" s="4">
        <f t="shared" ref="C6:C10" si="6">21*2</f>
        <v>42</v>
      </c>
      <c r="D6" s="4"/>
      <c r="E6" s="4">
        <f>35*2</f>
        <v>70</v>
      </c>
      <c r="F6" s="4"/>
      <c r="G6" s="17"/>
      <c r="H6" s="4"/>
      <c r="I6" s="4"/>
      <c r="J6" s="4"/>
      <c r="K6" s="5"/>
      <c r="L6" s="19"/>
      <c r="M6" s="4"/>
      <c r="N6" s="4"/>
      <c r="O6" s="4"/>
      <c r="P6" s="5"/>
      <c r="Q6" s="27">
        <f t="shared" si="0"/>
        <v>196</v>
      </c>
      <c r="R6" s="4"/>
      <c r="S6" s="3" t="s">
        <v>1</v>
      </c>
      <c r="T6" s="4">
        <f t="shared" si="1"/>
        <v>2940</v>
      </c>
      <c r="U6" s="4">
        <f t="shared" si="2"/>
        <v>2016</v>
      </c>
      <c r="V6" s="4"/>
      <c r="W6" s="4">
        <f>E6*55</f>
        <v>3850</v>
      </c>
      <c r="X6" s="4"/>
      <c r="Y6" s="17"/>
      <c r="Z6" s="19"/>
      <c r="AA6" s="4"/>
      <c r="AB6" s="4"/>
      <c r="AC6" s="5"/>
      <c r="AD6" s="19"/>
      <c r="AE6" s="4"/>
      <c r="AF6" s="4"/>
      <c r="AG6" s="4"/>
      <c r="AH6" s="5"/>
      <c r="AI6" s="27">
        <f t="shared" si="3"/>
        <v>8806</v>
      </c>
      <c r="AJ6">
        <f t="shared" si="4"/>
        <v>8.8059999999999996E-3</v>
      </c>
    </row>
    <row r="7" spans="1:36" x14ac:dyDescent="0.3">
      <c r="A7" s="3" t="s">
        <v>2</v>
      </c>
      <c r="B7" s="4">
        <f t="shared" si="5"/>
        <v>84</v>
      </c>
      <c r="C7" s="4">
        <f t="shared" si="6"/>
        <v>42</v>
      </c>
      <c r="D7" s="4"/>
      <c r="E7" s="4">
        <f>70+(49*2)</f>
        <v>168</v>
      </c>
      <c r="F7" s="4"/>
      <c r="G7" s="17"/>
      <c r="H7" s="4"/>
      <c r="I7" s="4"/>
      <c r="J7" s="4"/>
      <c r="K7" s="5"/>
      <c r="L7" s="19"/>
      <c r="M7" s="4"/>
      <c r="N7" s="4"/>
      <c r="O7" s="4"/>
      <c r="P7" s="5"/>
      <c r="Q7" s="27">
        <f t="shared" si="0"/>
        <v>294</v>
      </c>
      <c r="R7" s="4"/>
      <c r="S7" s="3" t="s">
        <v>2</v>
      </c>
      <c r="T7" s="4">
        <f t="shared" si="1"/>
        <v>2940</v>
      </c>
      <c r="U7" s="4">
        <f t="shared" si="2"/>
        <v>2016</v>
      </c>
      <c r="V7" s="4"/>
      <c r="W7" s="4">
        <f t="shared" ref="W7:W23" si="7">E7*55</f>
        <v>9240</v>
      </c>
      <c r="X7" s="4"/>
      <c r="Y7" s="17"/>
      <c r="Z7" s="19"/>
      <c r="AA7" s="4"/>
      <c r="AB7" s="4"/>
      <c r="AC7" s="5"/>
      <c r="AD7" s="19"/>
      <c r="AE7" s="4"/>
      <c r="AF7" s="4"/>
      <c r="AG7" s="4"/>
      <c r="AH7" s="5"/>
      <c r="AI7" s="27">
        <f t="shared" si="3"/>
        <v>14196</v>
      </c>
      <c r="AJ7">
        <f t="shared" si="4"/>
        <v>1.4196E-2</v>
      </c>
    </row>
    <row r="8" spans="1:36" x14ac:dyDescent="0.3">
      <c r="A8" s="3" t="s">
        <v>3</v>
      </c>
      <c r="B8" s="4">
        <f t="shared" si="5"/>
        <v>84</v>
      </c>
      <c r="C8" s="4">
        <f t="shared" si="6"/>
        <v>42</v>
      </c>
      <c r="D8" s="4">
        <f>337*2</f>
        <v>674</v>
      </c>
      <c r="E8" s="4">
        <f t="shared" ref="E8:E10" si="8">70+(49*2)</f>
        <v>168</v>
      </c>
      <c r="F8" s="4"/>
      <c r="G8" s="17"/>
      <c r="H8" s="4"/>
      <c r="I8" s="4"/>
      <c r="J8" s="4"/>
      <c r="K8" s="5"/>
      <c r="L8" s="19"/>
      <c r="M8" s="4"/>
      <c r="N8" s="4"/>
      <c r="O8" s="4"/>
      <c r="P8" s="5"/>
      <c r="Q8" s="27">
        <f t="shared" si="0"/>
        <v>968</v>
      </c>
      <c r="R8" s="4"/>
      <c r="S8" s="3" t="s">
        <v>3</v>
      </c>
      <c r="T8" s="4">
        <f t="shared" si="1"/>
        <v>2940</v>
      </c>
      <c r="U8" s="4">
        <f t="shared" si="2"/>
        <v>2016</v>
      </c>
      <c r="V8" s="4">
        <f>D8*50</f>
        <v>33700</v>
      </c>
      <c r="W8" s="4">
        <f t="shared" si="7"/>
        <v>9240</v>
      </c>
      <c r="X8" s="4"/>
      <c r="Y8" s="17"/>
      <c r="Z8" s="19"/>
      <c r="AA8" s="4"/>
      <c r="AB8" s="4"/>
      <c r="AC8" s="5"/>
      <c r="AD8" s="19"/>
      <c r="AE8" s="4"/>
      <c r="AF8" s="4"/>
      <c r="AG8" s="4"/>
      <c r="AH8" s="5"/>
      <c r="AI8" s="27">
        <f t="shared" si="3"/>
        <v>47896</v>
      </c>
      <c r="AJ8">
        <f t="shared" si="4"/>
        <v>4.7896000000000001E-2</v>
      </c>
    </row>
    <row r="9" spans="1:36" x14ac:dyDescent="0.3">
      <c r="A9" s="3" t="s">
        <v>4</v>
      </c>
      <c r="B9" s="4">
        <f t="shared" si="5"/>
        <v>84</v>
      </c>
      <c r="C9" s="4">
        <f t="shared" si="6"/>
        <v>42</v>
      </c>
      <c r="D9" s="4">
        <f>337*2</f>
        <v>674</v>
      </c>
      <c r="E9" s="4">
        <f t="shared" si="8"/>
        <v>168</v>
      </c>
      <c r="F9" s="4"/>
      <c r="G9" s="17"/>
      <c r="H9" s="4"/>
      <c r="I9" s="4"/>
      <c r="J9" s="4"/>
      <c r="K9" s="5"/>
      <c r="L9" s="19"/>
      <c r="M9" s="4"/>
      <c r="N9" s="4"/>
      <c r="O9" s="4"/>
      <c r="P9" s="5"/>
      <c r="Q9" s="27">
        <f t="shared" si="0"/>
        <v>968</v>
      </c>
      <c r="R9" s="4"/>
      <c r="S9" s="3" t="s">
        <v>4</v>
      </c>
      <c r="T9" s="4">
        <f t="shared" si="1"/>
        <v>2940</v>
      </c>
      <c r="U9" s="4">
        <f t="shared" si="2"/>
        <v>2016</v>
      </c>
      <c r="V9" s="4">
        <f t="shared" ref="V9:V23" si="9">D9*50</f>
        <v>33700</v>
      </c>
      <c r="W9" s="4">
        <f t="shared" si="7"/>
        <v>9240</v>
      </c>
      <c r="X9" s="4"/>
      <c r="Y9" s="17"/>
      <c r="Z9" s="19"/>
      <c r="AA9" s="4"/>
      <c r="AB9" s="4"/>
      <c r="AC9" s="5"/>
      <c r="AD9" s="19"/>
      <c r="AE9" s="4"/>
      <c r="AF9" s="4"/>
      <c r="AG9" s="4"/>
      <c r="AH9" s="5"/>
      <c r="AI9" s="27">
        <f t="shared" si="3"/>
        <v>47896</v>
      </c>
      <c r="AJ9">
        <f t="shared" si="4"/>
        <v>4.7896000000000001E-2</v>
      </c>
    </row>
    <row r="10" spans="1:36" x14ac:dyDescent="0.3">
      <c r="A10" s="3" t="s">
        <v>5</v>
      </c>
      <c r="B10" s="4">
        <f>B9+(23*2)</f>
        <v>130</v>
      </c>
      <c r="C10" s="4">
        <f t="shared" si="6"/>
        <v>42</v>
      </c>
      <c r="D10" s="4">
        <f>D9+(18*2)</f>
        <v>710</v>
      </c>
      <c r="E10" s="4">
        <f t="shared" si="8"/>
        <v>168</v>
      </c>
      <c r="F10" s="4"/>
      <c r="G10" s="17"/>
      <c r="H10" s="4"/>
      <c r="I10" s="4"/>
      <c r="J10" s="4"/>
      <c r="K10" s="5"/>
      <c r="L10" s="19"/>
      <c r="M10" s="4"/>
      <c r="N10" s="4"/>
      <c r="O10" s="4"/>
      <c r="P10" s="5"/>
      <c r="Q10" s="27">
        <f t="shared" si="0"/>
        <v>1050</v>
      </c>
      <c r="R10" s="4"/>
      <c r="S10" s="3" t="s">
        <v>5</v>
      </c>
      <c r="T10" s="4">
        <f t="shared" si="1"/>
        <v>4550</v>
      </c>
      <c r="U10" s="4">
        <f t="shared" si="2"/>
        <v>2016</v>
      </c>
      <c r="V10" s="4">
        <f t="shared" si="9"/>
        <v>35500</v>
      </c>
      <c r="W10" s="4">
        <f t="shared" si="7"/>
        <v>9240</v>
      </c>
      <c r="X10" s="4"/>
      <c r="Y10" s="17"/>
      <c r="Z10" s="19"/>
      <c r="AA10" s="4"/>
      <c r="AB10" s="4"/>
      <c r="AC10" s="5"/>
      <c r="AD10" s="19"/>
      <c r="AE10" s="4"/>
      <c r="AF10" s="4"/>
      <c r="AG10" s="4"/>
      <c r="AH10" s="5"/>
      <c r="AI10" s="27">
        <f t="shared" si="3"/>
        <v>51306</v>
      </c>
      <c r="AJ10">
        <f t="shared" si="4"/>
        <v>5.1305999999999997E-2</v>
      </c>
    </row>
    <row r="11" spans="1:36" x14ac:dyDescent="0.3">
      <c r="A11" s="3" t="s">
        <v>6</v>
      </c>
      <c r="B11" s="4">
        <f t="shared" ref="B11:C11" si="10">B10</f>
        <v>130</v>
      </c>
      <c r="C11" s="4">
        <f t="shared" si="10"/>
        <v>42</v>
      </c>
      <c r="D11" s="4">
        <f>D10</f>
        <v>710</v>
      </c>
      <c r="E11" s="4">
        <f>E10</f>
        <v>168</v>
      </c>
      <c r="F11" s="4"/>
      <c r="G11" s="17"/>
      <c r="H11" s="4"/>
      <c r="I11" s="4"/>
      <c r="J11" s="4"/>
      <c r="K11" s="5"/>
      <c r="L11" s="19"/>
      <c r="M11" s="4"/>
      <c r="N11" s="4"/>
      <c r="O11" s="4"/>
      <c r="P11" s="5"/>
      <c r="Q11" s="27">
        <f t="shared" si="0"/>
        <v>1050</v>
      </c>
      <c r="R11" s="4"/>
      <c r="S11" s="3" t="s">
        <v>6</v>
      </c>
      <c r="T11" s="4">
        <f t="shared" si="1"/>
        <v>4550</v>
      </c>
      <c r="U11" s="4">
        <f t="shared" si="2"/>
        <v>2016</v>
      </c>
      <c r="V11" s="4">
        <f t="shared" si="9"/>
        <v>35500</v>
      </c>
      <c r="W11" s="4">
        <f t="shared" si="7"/>
        <v>9240</v>
      </c>
      <c r="X11" s="4"/>
      <c r="Y11" s="17"/>
      <c r="Z11" s="19"/>
      <c r="AA11" s="4"/>
      <c r="AB11" s="4"/>
      <c r="AC11" s="5"/>
      <c r="AD11" s="19"/>
      <c r="AE11" s="4"/>
      <c r="AF11" s="4"/>
      <c r="AG11" s="4"/>
      <c r="AH11" s="5"/>
      <c r="AI11" s="27">
        <f t="shared" si="3"/>
        <v>51306</v>
      </c>
      <c r="AJ11">
        <f t="shared" si="4"/>
        <v>5.1305999999999997E-2</v>
      </c>
    </row>
    <row r="12" spans="1:36" x14ac:dyDescent="0.3">
      <c r="A12" s="3" t="s">
        <v>7</v>
      </c>
      <c r="B12" s="4">
        <f>B11</f>
        <v>130</v>
      </c>
      <c r="C12" s="4">
        <f>C11</f>
        <v>42</v>
      </c>
      <c r="D12" s="4">
        <f>D11+(26*2)</f>
        <v>762</v>
      </c>
      <c r="E12" s="4">
        <f>E11</f>
        <v>168</v>
      </c>
      <c r="F12" s="4"/>
      <c r="G12" s="17"/>
      <c r="H12" s="4"/>
      <c r="I12" s="4"/>
      <c r="J12" s="4"/>
      <c r="K12" s="5"/>
      <c r="L12" s="19"/>
      <c r="M12" s="4"/>
      <c r="N12" s="4"/>
      <c r="O12" s="4"/>
      <c r="P12" s="5"/>
      <c r="Q12" s="27">
        <f t="shared" si="0"/>
        <v>1102</v>
      </c>
      <c r="R12" s="4"/>
      <c r="S12" s="3" t="s">
        <v>7</v>
      </c>
      <c r="T12" s="4">
        <f t="shared" si="1"/>
        <v>4550</v>
      </c>
      <c r="U12" s="4">
        <f t="shared" si="2"/>
        <v>2016</v>
      </c>
      <c r="V12" s="4">
        <f t="shared" si="9"/>
        <v>38100</v>
      </c>
      <c r="W12" s="4">
        <f t="shared" si="7"/>
        <v>9240</v>
      </c>
      <c r="X12" s="4"/>
      <c r="Y12" s="17"/>
      <c r="Z12" s="19"/>
      <c r="AA12" s="4"/>
      <c r="AB12" s="4"/>
      <c r="AC12" s="5"/>
      <c r="AD12" s="19"/>
      <c r="AE12" s="4"/>
      <c r="AF12" s="4"/>
      <c r="AG12" s="4"/>
      <c r="AH12" s="5"/>
      <c r="AI12" s="27">
        <f t="shared" si="3"/>
        <v>53906</v>
      </c>
      <c r="AJ12">
        <f t="shared" si="4"/>
        <v>5.3906000000000003E-2</v>
      </c>
    </row>
    <row r="13" spans="1:36" x14ac:dyDescent="0.3">
      <c r="A13" s="3" t="s">
        <v>8</v>
      </c>
      <c r="B13" s="4">
        <f>B12</f>
        <v>130</v>
      </c>
      <c r="C13" s="4">
        <f>C12+(32*2)</f>
        <v>106</v>
      </c>
      <c r="D13" s="4">
        <f>D12</f>
        <v>762</v>
      </c>
      <c r="E13" s="4">
        <f>E12</f>
        <v>168</v>
      </c>
      <c r="F13" s="4"/>
      <c r="G13" s="17"/>
      <c r="H13" s="4"/>
      <c r="I13" s="4"/>
      <c r="J13" s="4"/>
      <c r="K13" s="5"/>
      <c r="L13" s="19"/>
      <c r="M13" s="4"/>
      <c r="N13" s="4"/>
      <c r="O13" s="4"/>
      <c r="P13" s="5"/>
      <c r="Q13" s="27">
        <f t="shared" si="0"/>
        <v>1166</v>
      </c>
      <c r="R13" s="4"/>
      <c r="S13" s="3" t="s">
        <v>8</v>
      </c>
      <c r="T13" s="4">
        <f t="shared" si="1"/>
        <v>4550</v>
      </c>
      <c r="U13" s="4">
        <f t="shared" si="2"/>
        <v>5088</v>
      </c>
      <c r="V13" s="4">
        <f t="shared" si="9"/>
        <v>38100</v>
      </c>
      <c r="W13" s="4">
        <f t="shared" si="7"/>
        <v>9240</v>
      </c>
      <c r="X13" s="4"/>
      <c r="Y13" s="17"/>
      <c r="Z13" s="19"/>
      <c r="AA13" s="4"/>
      <c r="AB13" s="4"/>
      <c r="AC13" s="5"/>
      <c r="AD13" s="19"/>
      <c r="AE13" s="4"/>
      <c r="AF13" s="4"/>
      <c r="AG13" s="4"/>
      <c r="AH13" s="5"/>
      <c r="AI13" s="27">
        <f t="shared" si="3"/>
        <v>56978</v>
      </c>
      <c r="AJ13">
        <f t="shared" si="4"/>
        <v>5.6978000000000001E-2</v>
      </c>
    </row>
    <row r="14" spans="1:36" x14ac:dyDescent="0.3">
      <c r="A14" s="3" t="s">
        <v>9</v>
      </c>
      <c r="B14" s="4">
        <f>B13</f>
        <v>130</v>
      </c>
      <c r="C14" s="4">
        <f t="shared" ref="C14:E23" si="11">C13</f>
        <v>106</v>
      </c>
      <c r="D14" s="4">
        <f t="shared" si="11"/>
        <v>762</v>
      </c>
      <c r="E14" s="4">
        <f t="shared" si="11"/>
        <v>168</v>
      </c>
      <c r="F14" s="4"/>
      <c r="G14" s="17"/>
      <c r="H14" s="4"/>
      <c r="I14" s="4"/>
      <c r="J14" s="4"/>
      <c r="K14" s="5"/>
      <c r="L14" s="19"/>
      <c r="M14" s="4"/>
      <c r="N14" s="4"/>
      <c r="O14" s="4"/>
      <c r="P14" s="5"/>
      <c r="Q14" s="27">
        <f t="shared" si="0"/>
        <v>1166</v>
      </c>
      <c r="R14" s="4"/>
      <c r="S14" s="3" t="s">
        <v>9</v>
      </c>
      <c r="T14" s="4">
        <f t="shared" si="1"/>
        <v>4550</v>
      </c>
      <c r="U14" s="4">
        <f t="shared" si="2"/>
        <v>5088</v>
      </c>
      <c r="V14" s="4">
        <f t="shared" si="9"/>
        <v>38100</v>
      </c>
      <c r="W14" s="4">
        <f t="shared" si="7"/>
        <v>9240</v>
      </c>
      <c r="X14" s="4"/>
      <c r="Y14" s="17"/>
      <c r="Z14" s="19"/>
      <c r="AA14" s="4"/>
      <c r="AB14" s="4"/>
      <c r="AC14" s="5"/>
      <c r="AD14" s="19"/>
      <c r="AE14" s="4"/>
      <c r="AF14" s="4"/>
      <c r="AG14" s="4"/>
      <c r="AH14" s="5"/>
      <c r="AI14" s="27">
        <f t="shared" si="3"/>
        <v>56978</v>
      </c>
      <c r="AJ14">
        <f t="shared" si="4"/>
        <v>5.6978000000000001E-2</v>
      </c>
    </row>
    <row r="15" spans="1:36" x14ac:dyDescent="0.3">
      <c r="A15" s="3" t="s">
        <v>10</v>
      </c>
      <c r="B15" s="4">
        <f t="shared" ref="B15:B23" si="12">B14</f>
        <v>130</v>
      </c>
      <c r="C15" s="4">
        <f t="shared" ref="C15:C23" si="13">C14</f>
        <v>106</v>
      </c>
      <c r="D15" s="4">
        <f t="shared" ref="D15:D23" si="14">D14</f>
        <v>762</v>
      </c>
      <c r="E15" s="4">
        <f t="shared" si="11"/>
        <v>168</v>
      </c>
      <c r="F15" s="4">
        <f>169*2</f>
        <v>338</v>
      </c>
      <c r="G15" s="17"/>
      <c r="H15" s="4">
        <f>104+104</f>
        <v>208</v>
      </c>
      <c r="I15" s="4"/>
      <c r="J15" s="4"/>
      <c r="K15" s="5"/>
      <c r="L15" s="19"/>
      <c r="M15" s="4"/>
      <c r="N15" s="4"/>
      <c r="O15" s="4"/>
      <c r="P15" s="5"/>
      <c r="Q15" s="27">
        <f t="shared" si="0"/>
        <v>1712</v>
      </c>
      <c r="R15" s="4"/>
      <c r="S15" s="3" t="s">
        <v>10</v>
      </c>
      <c r="T15" s="4">
        <f t="shared" si="1"/>
        <v>4550</v>
      </c>
      <c r="U15" s="4">
        <f t="shared" si="2"/>
        <v>5088</v>
      </c>
      <c r="V15" s="4">
        <f t="shared" si="9"/>
        <v>38100</v>
      </c>
      <c r="W15" s="4">
        <f t="shared" si="7"/>
        <v>9240</v>
      </c>
      <c r="X15" s="4">
        <f>F15*80</f>
        <v>27040</v>
      </c>
      <c r="Y15" s="17"/>
      <c r="Z15" s="19">
        <f>H15*76</f>
        <v>15808</v>
      </c>
      <c r="AA15" s="4"/>
      <c r="AB15" s="4"/>
      <c r="AC15" s="5"/>
      <c r="AD15" s="19"/>
      <c r="AE15" s="4"/>
      <c r="AF15" s="4"/>
      <c r="AG15" s="4"/>
      <c r="AH15" s="5"/>
      <c r="AI15" s="27">
        <f t="shared" si="3"/>
        <v>99826</v>
      </c>
      <c r="AJ15">
        <f t="shared" si="4"/>
        <v>9.9825999999999998E-2</v>
      </c>
    </row>
    <row r="16" spans="1:36" x14ac:dyDescent="0.3">
      <c r="A16" s="3" t="s">
        <v>11</v>
      </c>
      <c r="B16" s="4">
        <f t="shared" si="12"/>
        <v>130</v>
      </c>
      <c r="C16" s="4">
        <f t="shared" si="13"/>
        <v>106</v>
      </c>
      <c r="D16" s="4">
        <f>D15-(150*2)</f>
        <v>462</v>
      </c>
      <c r="E16" s="4">
        <f t="shared" si="11"/>
        <v>168</v>
      </c>
      <c r="F16" s="4">
        <f>F15</f>
        <v>338</v>
      </c>
      <c r="G16" s="17"/>
      <c r="H16" s="4">
        <f>H15</f>
        <v>208</v>
      </c>
      <c r="I16" s="4"/>
      <c r="J16" s="4"/>
      <c r="K16" s="5"/>
      <c r="L16" s="19"/>
      <c r="M16" s="4"/>
      <c r="N16" s="4"/>
      <c r="O16" s="4"/>
      <c r="P16" s="5"/>
      <c r="Q16" s="27">
        <f t="shared" si="0"/>
        <v>1412</v>
      </c>
      <c r="R16" s="4"/>
      <c r="S16" s="3" t="s">
        <v>11</v>
      </c>
      <c r="T16" s="4">
        <f t="shared" si="1"/>
        <v>4550</v>
      </c>
      <c r="U16" s="4">
        <f t="shared" si="2"/>
        <v>5088</v>
      </c>
      <c r="V16" s="4">
        <f t="shared" si="9"/>
        <v>23100</v>
      </c>
      <c r="W16" s="4">
        <f t="shared" si="7"/>
        <v>9240</v>
      </c>
      <c r="X16" s="4">
        <f t="shared" ref="X16:X23" si="15">F16*80</f>
        <v>27040</v>
      </c>
      <c r="Y16" s="17"/>
      <c r="Z16" s="19">
        <f t="shared" ref="Z16:Z23" si="16">H16*76</f>
        <v>15808</v>
      </c>
      <c r="AA16" s="4"/>
      <c r="AB16" s="4"/>
      <c r="AC16" s="5"/>
      <c r="AD16" s="19"/>
      <c r="AE16" s="4"/>
      <c r="AF16" s="4"/>
      <c r="AG16" s="4"/>
      <c r="AH16" s="5"/>
      <c r="AI16" s="27">
        <f t="shared" si="3"/>
        <v>84826</v>
      </c>
      <c r="AJ16">
        <f t="shared" si="4"/>
        <v>8.4825999999999999E-2</v>
      </c>
    </row>
    <row r="17" spans="1:38" x14ac:dyDescent="0.3">
      <c r="A17" s="3" t="s">
        <v>12</v>
      </c>
      <c r="B17" s="4">
        <f t="shared" si="12"/>
        <v>130</v>
      </c>
      <c r="C17" s="4">
        <f t="shared" si="13"/>
        <v>106</v>
      </c>
      <c r="D17" s="4">
        <f t="shared" si="14"/>
        <v>462</v>
      </c>
      <c r="E17" s="4">
        <f t="shared" si="11"/>
        <v>168</v>
      </c>
      <c r="F17" s="4">
        <f t="shared" ref="F17:F18" si="17">F16</f>
        <v>338</v>
      </c>
      <c r="G17" s="17"/>
      <c r="H17" s="4">
        <f t="shared" ref="H17:H23" si="18">H16</f>
        <v>208</v>
      </c>
      <c r="I17" s="4"/>
      <c r="J17" s="4"/>
      <c r="K17" s="5"/>
      <c r="L17" s="19"/>
      <c r="M17" s="4"/>
      <c r="N17" s="4"/>
      <c r="O17" s="4"/>
      <c r="P17" s="5"/>
      <c r="Q17" s="27">
        <f t="shared" si="0"/>
        <v>1412</v>
      </c>
      <c r="R17" s="4"/>
      <c r="S17" s="3" t="s">
        <v>12</v>
      </c>
      <c r="T17" s="4">
        <f t="shared" si="1"/>
        <v>4550</v>
      </c>
      <c r="U17" s="4">
        <f t="shared" si="2"/>
        <v>5088</v>
      </c>
      <c r="V17" s="4">
        <f t="shared" si="9"/>
        <v>23100</v>
      </c>
      <c r="W17" s="4">
        <f t="shared" si="7"/>
        <v>9240</v>
      </c>
      <c r="X17" s="4">
        <f t="shared" si="15"/>
        <v>27040</v>
      </c>
      <c r="Y17" s="17"/>
      <c r="Z17" s="19">
        <f t="shared" si="16"/>
        <v>15808</v>
      </c>
      <c r="AA17" s="4"/>
      <c r="AB17" s="4"/>
      <c r="AC17" s="5"/>
      <c r="AD17" s="19"/>
      <c r="AE17" s="4"/>
      <c r="AF17" s="4"/>
      <c r="AG17" s="4"/>
      <c r="AH17" s="5"/>
      <c r="AI17" s="27">
        <f t="shared" si="3"/>
        <v>84826</v>
      </c>
      <c r="AJ17">
        <f t="shared" si="4"/>
        <v>8.4825999999999999E-2</v>
      </c>
    </row>
    <row r="18" spans="1:38" x14ac:dyDescent="0.3">
      <c r="A18" s="3" t="s">
        <v>13</v>
      </c>
      <c r="B18" s="4">
        <f t="shared" si="12"/>
        <v>130</v>
      </c>
      <c r="C18" s="4">
        <f t="shared" si="13"/>
        <v>106</v>
      </c>
      <c r="D18" s="4">
        <f t="shared" si="14"/>
        <v>462</v>
      </c>
      <c r="E18" s="4">
        <f t="shared" si="11"/>
        <v>168</v>
      </c>
      <c r="F18" s="4">
        <f t="shared" si="17"/>
        <v>338</v>
      </c>
      <c r="G18" s="17"/>
      <c r="H18" s="4">
        <f t="shared" si="18"/>
        <v>208</v>
      </c>
      <c r="I18" s="4"/>
      <c r="J18" s="4"/>
      <c r="K18" s="5"/>
      <c r="L18" s="19"/>
      <c r="M18" s="4"/>
      <c r="N18" s="4"/>
      <c r="O18" s="4"/>
      <c r="P18" s="5"/>
      <c r="Q18" s="27">
        <f t="shared" si="0"/>
        <v>1412</v>
      </c>
      <c r="R18" s="4"/>
      <c r="S18" s="3" t="s">
        <v>13</v>
      </c>
      <c r="T18" s="4">
        <f t="shared" si="1"/>
        <v>4550</v>
      </c>
      <c r="U18" s="4">
        <f t="shared" si="2"/>
        <v>5088</v>
      </c>
      <c r="V18" s="4">
        <f t="shared" si="9"/>
        <v>23100</v>
      </c>
      <c r="W18" s="4">
        <f t="shared" si="7"/>
        <v>9240</v>
      </c>
      <c r="X18" s="4">
        <f t="shared" si="15"/>
        <v>27040</v>
      </c>
      <c r="Y18" s="17"/>
      <c r="Z18" s="19">
        <f t="shared" si="16"/>
        <v>15808</v>
      </c>
      <c r="AA18" s="4">
        <f>I18*165</f>
        <v>0</v>
      </c>
      <c r="AB18" s="4"/>
      <c r="AC18" s="5"/>
      <c r="AD18" s="19"/>
      <c r="AE18" s="4"/>
      <c r="AF18" s="4"/>
      <c r="AG18" s="4"/>
      <c r="AH18" s="5"/>
      <c r="AI18" s="27">
        <f t="shared" si="3"/>
        <v>84826</v>
      </c>
      <c r="AJ18">
        <f t="shared" si="4"/>
        <v>8.4825999999999999E-2</v>
      </c>
    </row>
    <row r="19" spans="1:38" x14ac:dyDescent="0.3">
      <c r="A19" s="3" t="s">
        <v>14</v>
      </c>
      <c r="B19" s="4">
        <f t="shared" si="12"/>
        <v>130</v>
      </c>
      <c r="C19" s="4">
        <f t="shared" si="13"/>
        <v>106</v>
      </c>
      <c r="D19" s="4">
        <f t="shared" si="14"/>
        <v>462</v>
      </c>
      <c r="E19" s="4">
        <f t="shared" si="11"/>
        <v>168</v>
      </c>
      <c r="F19" s="4">
        <f>F15+(169*2)</f>
        <v>676</v>
      </c>
      <c r="G19" s="17">
        <f>10*5</f>
        <v>50</v>
      </c>
      <c r="H19" s="4">
        <f t="shared" si="18"/>
        <v>208</v>
      </c>
      <c r="I19" s="4"/>
      <c r="J19" s="4"/>
      <c r="K19" s="5"/>
      <c r="L19" s="19"/>
      <c r="M19" s="4"/>
      <c r="N19" s="4"/>
      <c r="O19" s="4"/>
      <c r="P19" s="5"/>
      <c r="Q19" s="27">
        <f t="shared" si="0"/>
        <v>1800</v>
      </c>
      <c r="R19" s="4"/>
      <c r="S19" s="3" t="s">
        <v>14</v>
      </c>
      <c r="T19" s="4">
        <f t="shared" si="1"/>
        <v>4550</v>
      </c>
      <c r="U19" s="4">
        <f t="shared" si="2"/>
        <v>5088</v>
      </c>
      <c r="V19" s="4">
        <f t="shared" si="9"/>
        <v>23100</v>
      </c>
      <c r="W19" s="4">
        <f t="shared" si="7"/>
        <v>9240</v>
      </c>
      <c r="X19" s="4">
        <f t="shared" si="15"/>
        <v>54080</v>
      </c>
      <c r="Y19" s="17">
        <f>G19*100</f>
        <v>5000</v>
      </c>
      <c r="Z19" s="19">
        <f t="shared" si="16"/>
        <v>15808</v>
      </c>
      <c r="AA19" s="4">
        <f t="shared" ref="AA19:AA23" si="19">I19*165</f>
        <v>0</v>
      </c>
      <c r="AB19" s="4"/>
      <c r="AC19" s="5"/>
      <c r="AD19" s="19"/>
      <c r="AE19" s="4"/>
      <c r="AF19" s="4"/>
      <c r="AG19" s="4"/>
      <c r="AH19" s="5"/>
      <c r="AI19" s="27">
        <f t="shared" si="3"/>
        <v>116866</v>
      </c>
      <c r="AJ19">
        <f t="shared" si="4"/>
        <v>0.116866</v>
      </c>
    </row>
    <row r="20" spans="1:38" x14ac:dyDescent="0.3">
      <c r="A20" s="3" t="s">
        <v>15</v>
      </c>
      <c r="B20" s="4">
        <f t="shared" si="12"/>
        <v>130</v>
      </c>
      <c r="C20" s="4">
        <f t="shared" si="13"/>
        <v>106</v>
      </c>
      <c r="D20" s="4">
        <f t="shared" si="14"/>
        <v>462</v>
      </c>
      <c r="E20" s="4">
        <f t="shared" si="11"/>
        <v>168</v>
      </c>
      <c r="F20" s="4">
        <f>F19</f>
        <v>676</v>
      </c>
      <c r="G20" s="17">
        <f>G19</f>
        <v>50</v>
      </c>
      <c r="H20" s="4">
        <f t="shared" si="18"/>
        <v>208</v>
      </c>
      <c r="I20" s="4"/>
      <c r="J20" s="4"/>
      <c r="K20" s="5"/>
      <c r="L20" s="19"/>
      <c r="M20" s="4"/>
      <c r="N20" s="4"/>
      <c r="O20" s="4"/>
      <c r="P20" s="5"/>
      <c r="Q20" s="27">
        <f t="shared" si="0"/>
        <v>1800</v>
      </c>
      <c r="R20" s="4"/>
      <c r="S20" s="3" t="s">
        <v>15</v>
      </c>
      <c r="T20" s="4">
        <f t="shared" si="1"/>
        <v>4550</v>
      </c>
      <c r="U20" s="4">
        <f t="shared" si="2"/>
        <v>5088</v>
      </c>
      <c r="V20" s="4">
        <f t="shared" si="9"/>
        <v>23100</v>
      </c>
      <c r="W20" s="4">
        <f t="shared" si="7"/>
        <v>9240</v>
      </c>
      <c r="X20" s="4">
        <f t="shared" si="15"/>
        <v>54080</v>
      </c>
      <c r="Y20" s="17">
        <f t="shared" ref="Y20:Y23" si="20">G20*100</f>
        <v>5000</v>
      </c>
      <c r="Z20" s="19">
        <f t="shared" si="16"/>
        <v>15808</v>
      </c>
      <c r="AA20" s="4">
        <f t="shared" si="19"/>
        <v>0</v>
      </c>
      <c r="AB20" s="4">
        <f>J20*170</f>
        <v>0</v>
      </c>
      <c r="AC20" s="5"/>
      <c r="AD20" s="19"/>
      <c r="AE20" s="4"/>
      <c r="AF20" s="4"/>
      <c r="AG20" s="4"/>
      <c r="AH20" s="5"/>
      <c r="AI20" s="27">
        <f t="shared" si="3"/>
        <v>116866</v>
      </c>
      <c r="AJ20">
        <f t="shared" si="4"/>
        <v>0.116866</v>
      </c>
    </row>
    <row r="21" spans="1:38" x14ac:dyDescent="0.3">
      <c r="A21" s="3" t="s">
        <v>16</v>
      </c>
      <c r="B21" s="4">
        <f t="shared" si="12"/>
        <v>130</v>
      </c>
      <c r="C21" s="4">
        <f t="shared" si="13"/>
        <v>106</v>
      </c>
      <c r="D21" s="4">
        <f t="shared" si="14"/>
        <v>462</v>
      </c>
      <c r="E21" s="4">
        <f t="shared" si="11"/>
        <v>168</v>
      </c>
      <c r="F21" s="4">
        <f t="shared" ref="F21:F23" si="21">F20</f>
        <v>676</v>
      </c>
      <c r="G21" s="17">
        <f t="shared" ref="G21:G23" si="22">G20</f>
        <v>50</v>
      </c>
      <c r="H21" s="4">
        <f t="shared" si="18"/>
        <v>208</v>
      </c>
      <c r="I21" s="4">
        <v>36</v>
      </c>
      <c r="J21" s="4"/>
      <c r="K21" s="5"/>
      <c r="L21" s="19"/>
      <c r="M21" s="4"/>
      <c r="N21" s="4"/>
      <c r="O21" s="4"/>
      <c r="P21" s="5"/>
      <c r="Q21" s="27">
        <f t="shared" si="0"/>
        <v>1836</v>
      </c>
      <c r="R21" s="4"/>
      <c r="S21" s="3" t="s">
        <v>16</v>
      </c>
      <c r="T21" s="4">
        <f t="shared" si="1"/>
        <v>4550</v>
      </c>
      <c r="U21" s="4">
        <f t="shared" si="2"/>
        <v>5088</v>
      </c>
      <c r="V21" s="4">
        <f t="shared" si="9"/>
        <v>23100</v>
      </c>
      <c r="W21" s="4">
        <f t="shared" si="7"/>
        <v>9240</v>
      </c>
      <c r="X21" s="4">
        <f t="shared" si="15"/>
        <v>54080</v>
      </c>
      <c r="Y21" s="17">
        <f t="shared" si="20"/>
        <v>5000</v>
      </c>
      <c r="Z21" s="19">
        <f t="shared" si="16"/>
        <v>15808</v>
      </c>
      <c r="AA21" s="4">
        <f t="shared" si="19"/>
        <v>5940</v>
      </c>
      <c r="AB21" s="4">
        <f>AB20</f>
        <v>0</v>
      </c>
      <c r="AC21" s="5">
        <f>K21*175</f>
        <v>0</v>
      </c>
      <c r="AD21" s="19"/>
      <c r="AE21" s="4"/>
      <c r="AF21" s="4"/>
      <c r="AG21" s="4"/>
      <c r="AH21" s="5"/>
      <c r="AI21" s="27">
        <f t="shared" si="3"/>
        <v>122806</v>
      </c>
      <c r="AJ21">
        <f t="shared" si="4"/>
        <v>0.122806</v>
      </c>
    </row>
    <row r="22" spans="1:38" x14ac:dyDescent="0.3">
      <c r="A22" s="3" t="s">
        <v>17</v>
      </c>
      <c r="B22" s="4">
        <f t="shared" si="12"/>
        <v>130</v>
      </c>
      <c r="C22" s="4">
        <f t="shared" si="13"/>
        <v>106</v>
      </c>
      <c r="D22" s="4">
        <f t="shared" si="14"/>
        <v>462</v>
      </c>
      <c r="E22" s="4">
        <f t="shared" si="11"/>
        <v>168</v>
      </c>
      <c r="F22" s="4">
        <f t="shared" si="21"/>
        <v>676</v>
      </c>
      <c r="G22" s="17">
        <f>G21+(10*7)</f>
        <v>120</v>
      </c>
      <c r="H22" s="4">
        <f t="shared" si="18"/>
        <v>208</v>
      </c>
      <c r="I22" s="4">
        <v>36</v>
      </c>
      <c r="J22" s="4"/>
      <c r="K22" s="5"/>
      <c r="L22" s="19"/>
      <c r="M22" s="4"/>
      <c r="N22" s="4"/>
      <c r="O22" s="4"/>
      <c r="P22" s="5"/>
      <c r="Q22" s="27">
        <f t="shared" si="0"/>
        <v>1906</v>
      </c>
      <c r="R22" s="4"/>
      <c r="S22" s="3" t="s">
        <v>17</v>
      </c>
      <c r="T22" s="4">
        <f t="shared" si="1"/>
        <v>4550</v>
      </c>
      <c r="U22" s="4">
        <f t="shared" si="2"/>
        <v>5088</v>
      </c>
      <c r="V22" s="4">
        <f t="shared" si="9"/>
        <v>23100</v>
      </c>
      <c r="W22" s="4">
        <f t="shared" si="7"/>
        <v>9240</v>
      </c>
      <c r="X22" s="4">
        <f t="shared" si="15"/>
        <v>54080</v>
      </c>
      <c r="Y22" s="17">
        <f t="shared" si="20"/>
        <v>12000</v>
      </c>
      <c r="Z22" s="19">
        <f t="shared" si="16"/>
        <v>15808</v>
      </c>
      <c r="AA22" s="4">
        <f t="shared" si="19"/>
        <v>5940</v>
      </c>
      <c r="AB22" s="4">
        <f>AB21</f>
        <v>0</v>
      </c>
      <c r="AC22" s="5">
        <f>AC21</f>
        <v>0</v>
      </c>
      <c r="AD22" s="19"/>
      <c r="AE22" s="4"/>
      <c r="AF22" s="4"/>
      <c r="AG22" s="4"/>
      <c r="AH22" s="5"/>
      <c r="AI22" s="27">
        <f t="shared" si="3"/>
        <v>129806</v>
      </c>
      <c r="AJ22">
        <f t="shared" si="4"/>
        <v>0.129806</v>
      </c>
    </row>
    <row r="23" spans="1:38" x14ac:dyDescent="0.3">
      <c r="A23" s="3" t="s">
        <v>18</v>
      </c>
      <c r="B23" s="4">
        <f t="shared" si="12"/>
        <v>130</v>
      </c>
      <c r="C23" s="4">
        <f t="shared" si="13"/>
        <v>106</v>
      </c>
      <c r="D23" s="4">
        <f t="shared" si="14"/>
        <v>462</v>
      </c>
      <c r="E23" s="4">
        <f t="shared" si="11"/>
        <v>168</v>
      </c>
      <c r="F23" s="4">
        <f t="shared" si="21"/>
        <v>676</v>
      </c>
      <c r="G23" s="17">
        <f t="shared" si="22"/>
        <v>120</v>
      </c>
      <c r="H23" s="4">
        <f t="shared" si="18"/>
        <v>208</v>
      </c>
      <c r="I23" s="4">
        <v>36</v>
      </c>
      <c r="J23" s="4">
        <v>16</v>
      </c>
      <c r="K23" s="5">
        <v>48</v>
      </c>
      <c r="L23" s="19">
        <v>150</v>
      </c>
      <c r="M23" s="4"/>
      <c r="N23" s="4"/>
      <c r="O23" s="4"/>
      <c r="P23" s="5">
        <v>100</v>
      </c>
      <c r="Q23" s="27">
        <f t="shared" si="0"/>
        <v>2220</v>
      </c>
      <c r="R23" s="4"/>
      <c r="S23" s="3" t="s">
        <v>18</v>
      </c>
      <c r="T23" s="4">
        <f t="shared" si="1"/>
        <v>4550</v>
      </c>
      <c r="U23" s="4">
        <f t="shared" si="2"/>
        <v>5088</v>
      </c>
      <c r="V23" s="4">
        <f t="shared" si="9"/>
        <v>23100</v>
      </c>
      <c r="W23" s="4">
        <f t="shared" si="7"/>
        <v>9240</v>
      </c>
      <c r="X23" s="4">
        <f t="shared" si="15"/>
        <v>54080</v>
      </c>
      <c r="Y23" s="17">
        <f t="shared" si="20"/>
        <v>12000</v>
      </c>
      <c r="Z23" s="19">
        <f t="shared" si="16"/>
        <v>15808</v>
      </c>
      <c r="AA23" s="4">
        <f t="shared" si="19"/>
        <v>5940</v>
      </c>
      <c r="AB23" s="4">
        <f>AB22</f>
        <v>0</v>
      </c>
      <c r="AC23" s="5">
        <f>AC22</f>
        <v>0</v>
      </c>
      <c r="AD23" s="19">
        <f>L23*100</f>
        <v>15000</v>
      </c>
      <c r="AE23" s="4"/>
      <c r="AF23" s="4"/>
      <c r="AG23" s="4"/>
      <c r="AH23" s="5">
        <f>P23*100</f>
        <v>10000</v>
      </c>
      <c r="AI23" s="27">
        <f>SUM(T23:AH23)</f>
        <v>154806</v>
      </c>
      <c r="AJ23">
        <f t="shared" si="4"/>
        <v>0.154806</v>
      </c>
      <c r="AK23">
        <v>13</v>
      </c>
      <c r="AL23">
        <f>AJ23/AK23*100</f>
        <v>1.1908153846153846</v>
      </c>
    </row>
    <row r="24" spans="1:38" x14ac:dyDescent="0.3">
      <c r="A24" s="3" t="s">
        <v>19</v>
      </c>
      <c r="B24" s="4"/>
      <c r="C24" s="4"/>
      <c r="D24" s="4"/>
      <c r="E24" s="4"/>
      <c r="F24" s="4"/>
      <c r="G24" s="17"/>
      <c r="H24" s="4"/>
      <c r="I24" s="4"/>
      <c r="J24" s="4"/>
      <c r="K24" s="5"/>
      <c r="L24" s="19"/>
      <c r="M24" s="4"/>
      <c r="N24" s="4"/>
      <c r="O24" s="4"/>
      <c r="P24" s="5"/>
      <c r="Q24" s="27">
        <f t="shared" si="0"/>
        <v>0</v>
      </c>
      <c r="R24" s="4"/>
      <c r="S24" s="3" t="s">
        <v>19</v>
      </c>
      <c r="T24" s="4"/>
      <c r="U24" s="4"/>
      <c r="V24" s="4"/>
      <c r="W24" s="4"/>
      <c r="X24" s="4"/>
      <c r="Y24" s="17"/>
      <c r="Z24" s="19"/>
      <c r="AA24" s="4"/>
      <c r="AB24" s="4"/>
      <c r="AC24" s="5"/>
      <c r="AD24" s="19"/>
      <c r="AE24" s="4"/>
      <c r="AF24" s="4"/>
      <c r="AG24" s="4"/>
      <c r="AH24" s="5"/>
      <c r="AI24" s="27">
        <f t="shared" si="3"/>
        <v>0</v>
      </c>
      <c r="AJ24">
        <f t="shared" si="4"/>
        <v>0</v>
      </c>
    </row>
    <row r="25" spans="1:38" x14ac:dyDescent="0.3">
      <c r="A25" s="3" t="s">
        <v>20</v>
      </c>
      <c r="B25" s="4"/>
      <c r="C25" s="4"/>
      <c r="D25" s="4"/>
      <c r="E25" s="4"/>
      <c r="F25" s="4"/>
      <c r="G25" s="17"/>
      <c r="H25" s="4"/>
      <c r="I25" s="4"/>
      <c r="J25" s="4"/>
      <c r="K25" s="5"/>
      <c r="L25" s="19"/>
      <c r="M25" s="4"/>
      <c r="N25" s="4"/>
      <c r="O25" s="4"/>
      <c r="P25" s="5"/>
      <c r="Q25" s="27">
        <f t="shared" si="0"/>
        <v>0</v>
      </c>
      <c r="R25" s="4"/>
      <c r="S25" s="3" t="s">
        <v>20</v>
      </c>
      <c r="T25" s="4"/>
      <c r="U25" s="4"/>
      <c r="V25" s="4"/>
      <c r="W25" s="4"/>
      <c r="X25" s="4"/>
      <c r="Y25" s="17"/>
      <c r="Z25" s="19"/>
      <c r="AA25" s="4"/>
      <c r="AB25" s="4"/>
      <c r="AC25" s="5"/>
      <c r="AD25" s="19"/>
      <c r="AE25" s="4"/>
      <c r="AF25" s="4"/>
      <c r="AG25" s="4"/>
      <c r="AH25" s="5"/>
      <c r="AI25" s="27">
        <f t="shared" si="3"/>
        <v>0</v>
      </c>
      <c r="AJ25">
        <f t="shared" si="4"/>
        <v>0</v>
      </c>
    </row>
    <row r="26" spans="1:38" x14ac:dyDescent="0.3">
      <c r="A26" s="3" t="s">
        <v>28</v>
      </c>
      <c r="B26" s="4"/>
      <c r="C26" s="4"/>
      <c r="D26" s="4"/>
      <c r="E26" s="4"/>
      <c r="F26" s="4"/>
      <c r="G26" s="17"/>
      <c r="H26" s="4"/>
      <c r="I26" s="4"/>
      <c r="J26" s="4"/>
      <c r="K26" s="5"/>
      <c r="L26" s="19"/>
      <c r="M26" s="4"/>
      <c r="N26" s="4"/>
      <c r="O26" s="4"/>
      <c r="P26" s="5"/>
      <c r="Q26" s="27">
        <f t="shared" si="0"/>
        <v>0</v>
      </c>
      <c r="R26" s="4"/>
      <c r="S26" s="3" t="s">
        <v>28</v>
      </c>
      <c r="T26" s="4"/>
      <c r="U26" s="4"/>
      <c r="V26" s="4"/>
      <c r="W26" s="4"/>
      <c r="X26" s="4"/>
      <c r="Y26" s="17"/>
      <c r="Z26" s="19"/>
      <c r="AA26" s="4"/>
      <c r="AB26" s="4"/>
      <c r="AC26" s="5"/>
      <c r="AD26" s="19"/>
      <c r="AE26" s="4"/>
      <c r="AF26" s="4"/>
      <c r="AG26" s="4"/>
      <c r="AH26" s="5"/>
      <c r="AI26" s="27">
        <f t="shared" si="3"/>
        <v>0</v>
      </c>
      <c r="AJ26">
        <f t="shared" si="4"/>
        <v>0</v>
      </c>
    </row>
    <row r="27" spans="1:38" x14ac:dyDescent="0.3">
      <c r="A27" s="3" t="s">
        <v>29</v>
      </c>
      <c r="B27" s="4"/>
      <c r="C27" s="4"/>
      <c r="D27" s="4"/>
      <c r="E27" s="4"/>
      <c r="F27" s="4"/>
      <c r="G27" s="17"/>
      <c r="H27" s="4"/>
      <c r="I27" s="4"/>
      <c r="J27" s="4"/>
      <c r="K27" s="5"/>
      <c r="L27" s="19"/>
      <c r="M27" s="4"/>
      <c r="N27" s="4"/>
      <c r="O27" s="4"/>
      <c r="P27" s="5"/>
      <c r="Q27" s="27">
        <f t="shared" si="0"/>
        <v>0</v>
      </c>
      <c r="R27" s="4"/>
      <c r="S27" s="3" t="s">
        <v>29</v>
      </c>
      <c r="T27" s="4"/>
      <c r="U27" s="4"/>
      <c r="V27" s="4"/>
      <c r="W27" s="4"/>
      <c r="X27" s="4"/>
      <c r="Y27" s="17"/>
      <c r="Z27" s="19"/>
      <c r="AA27" s="4"/>
      <c r="AB27" s="4"/>
      <c r="AC27" s="5"/>
      <c r="AD27" s="19"/>
      <c r="AE27" s="4"/>
      <c r="AF27" s="4"/>
      <c r="AG27" s="4"/>
      <c r="AH27" s="5"/>
      <c r="AI27" s="27">
        <f t="shared" si="3"/>
        <v>0</v>
      </c>
      <c r="AJ27">
        <f t="shared" si="4"/>
        <v>0</v>
      </c>
    </row>
    <row r="28" spans="1:38" x14ac:dyDescent="0.3">
      <c r="A28" s="3" t="s">
        <v>30</v>
      </c>
      <c r="B28" s="4"/>
      <c r="C28" s="4"/>
      <c r="D28" s="4"/>
      <c r="E28" s="4"/>
      <c r="F28" s="4"/>
      <c r="G28" s="17"/>
      <c r="H28" s="4"/>
      <c r="I28" s="4"/>
      <c r="J28" s="4"/>
      <c r="K28" s="5"/>
      <c r="L28" s="19"/>
      <c r="M28" s="4"/>
      <c r="N28" s="4"/>
      <c r="O28" s="4"/>
      <c r="P28" s="5"/>
      <c r="Q28" s="27">
        <f t="shared" si="0"/>
        <v>0</v>
      </c>
      <c r="R28" s="4"/>
      <c r="S28" s="3" t="s">
        <v>30</v>
      </c>
      <c r="T28" s="4"/>
      <c r="U28" s="4"/>
      <c r="V28" s="4"/>
      <c r="W28" s="4"/>
      <c r="X28" s="4"/>
      <c r="Y28" s="17"/>
      <c r="Z28" s="19"/>
      <c r="AA28" s="4"/>
      <c r="AB28" s="4"/>
      <c r="AC28" s="5"/>
      <c r="AD28" s="19"/>
      <c r="AE28" s="4"/>
      <c r="AF28" s="4"/>
      <c r="AG28" s="4"/>
      <c r="AH28" s="5"/>
      <c r="AI28" s="27">
        <f t="shared" si="3"/>
        <v>0</v>
      </c>
      <c r="AJ28">
        <f t="shared" si="4"/>
        <v>0</v>
      </c>
    </row>
    <row r="29" spans="1:38" ht="15" thickBot="1" x14ac:dyDescent="0.35">
      <c r="A29" s="6" t="s">
        <v>0</v>
      </c>
      <c r="B29" s="7">
        <f>B23</f>
        <v>130</v>
      </c>
      <c r="C29" s="7">
        <f t="shared" ref="C29:F29" si="23">C23</f>
        <v>106</v>
      </c>
      <c r="D29" s="7">
        <f t="shared" si="23"/>
        <v>462</v>
      </c>
      <c r="E29" s="7">
        <f t="shared" si="23"/>
        <v>168</v>
      </c>
      <c r="F29" s="7">
        <f t="shared" si="23"/>
        <v>676</v>
      </c>
      <c r="G29" s="18">
        <f>G23</f>
        <v>120</v>
      </c>
      <c r="H29" s="7">
        <f t="shared" ref="H29:K29" si="24">H23</f>
        <v>208</v>
      </c>
      <c r="I29" s="7">
        <f t="shared" si="24"/>
        <v>36</v>
      </c>
      <c r="J29" s="7">
        <f t="shared" si="24"/>
        <v>16</v>
      </c>
      <c r="K29" s="8">
        <f t="shared" si="24"/>
        <v>48</v>
      </c>
      <c r="L29" s="6"/>
      <c r="M29" s="7"/>
      <c r="N29" s="7"/>
      <c r="O29" s="7"/>
      <c r="P29" s="8"/>
      <c r="Q29" s="28"/>
      <c r="R29" s="4"/>
      <c r="S29" s="6" t="s">
        <v>0</v>
      </c>
      <c r="T29" s="7">
        <f>T23</f>
        <v>4550</v>
      </c>
      <c r="U29" s="7">
        <f t="shared" ref="U29:X29" si="25">U23</f>
        <v>5088</v>
      </c>
      <c r="V29" s="7">
        <f t="shared" si="25"/>
        <v>23100</v>
      </c>
      <c r="W29" s="7">
        <f t="shared" si="25"/>
        <v>9240</v>
      </c>
      <c r="X29" s="7">
        <f t="shared" si="25"/>
        <v>54080</v>
      </c>
      <c r="Y29" s="18">
        <f>Y23</f>
        <v>12000</v>
      </c>
      <c r="Z29" s="6">
        <f t="shared" ref="Z29:AC29" si="26">Z23</f>
        <v>15808</v>
      </c>
      <c r="AA29" s="7">
        <f t="shared" si="26"/>
        <v>5940</v>
      </c>
      <c r="AB29" s="7">
        <f t="shared" si="26"/>
        <v>0</v>
      </c>
      <c r="AC29" s="8">
        <f t="shared" si="26"/>
        <v>0</v>
      </c>
      <c r="AD29" s="6"/>
      <c r="AE29" s="7"/>
      <c r="AF29" s="7"/>
      <c r="AG29" s="7"/>
      <c r="AH29" s="8"/>
      <c r="AI29" s="28"/>
    </row>
  </sheetData>
  <mergeCells count="6">
    <mergeCell ref="B2:F2"/>
    <mergeCell ref="H2:K2"/>
    <mergeCell ref="T2:X2"/>
    <mergeCell ref="Z2:AC2"/>
    <mergeCell ref="AD2:AH2"/>
    <mergeCell ref="L2:P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B33" sqref="B33"/>
    </sheetView>
  </sheetViews>
  <sheetFormatPr defaultRowHeight="14.4" x14ac:dyDescent="0.3"/>
  <cols>
    <col min="2" max="2" width="16.44140625" customWidth="1"/>
    <col min="4" max="4" width="15" customWidth="1"/>
    <col min="5" max="5" width="15.5546875" customWidth="1"/>
    <col min="7" max="7" width="19" customWidth="1"/>
    <col min="8" max="8" width="22.44140625" customWidth="1"/>
  </cols>
  <sheetData>
    <row r="2" spans="2:8" x14ac:dyDescent="0.3">
      <c r="B2" s="43" t="s">
        <v>78</v>
      </c>
    </row>
    <row r="4" spans="2:8" x14ac:dyDescent="0.3">
      <c r="B4" s="43"/>
    </row>
    <row r="6" spans="2:8" x14ac:dyDescent="0.3">
      <c r="B6" s="43" t="s">
        <v>79</v>
      </c>
    </row>
    <row r="8" spans="2:8" x14ac:dyDescent="0.3">
      <c r="B8" s="43"/>
    </row>
    <row r="9" spans="2:8" ht="15" thickBot="1" x14ac:dyDescent="0.35"/>
    <row r="10" spans="2:8" ht="29.4" thickBot="1" x14ac:dyDescent="0.35">
      <c r="B10" s="38" t="s">
        <v>50</v>
      </c>
      <c r="C10" s="39" t="s">
        <v>51</v>
      </c>
      <c r="D10" s="39" t="s">
        <v>52</v>
      </c>
      <c r="E10" s="39" t="s">
        <v>53</v>
      </c>
      <c r="F10" s="39" t="s">
        <v>80</v>
      </c>
      <c r="G10" s="40" t="s">
        <v>54</v>
      </c>
      <c r="H10" s="39" t="s">
        <v>55</v>
      </c>
    </row>
    <row r="11" spans="2:8" ht="15" thickBot="1" x14ac:dyDescent="0.35">
      <c r="B11" s="41" t="s">
        <v>56</v>
      </c>
      <c r="C11" s="37" t="s">
        <v>57</v>
      </c>
      <c r="D11" s="37" t="s">
        <v>58</v>
      </c>
      <c r="E11" s="37" t="s">
        <v>59</v>
      </c>
      <c r="F11" s="37" t="s">
        <v>60</v>
      </c>
      <c r="G11" s="37" t="s">
        <v>61</v>
      </c>
      <c r="H11" s="42" t="s">
        <v>62</v>
      </c>
    </row>
    <row r="12" spans="2:8" ht="15" thickBot="1" x14ac:dyDescent="0.35">
      <c r="B12" s="41" t="s">
        <v>63</v>
      </c>
      <c r="C12" s="37" t="s">
        <v>57</v>
      </c>
      <c r="D12" s="37" t="s">
        <v>58</v>
      </c>
      <c r="E12" s="37" t="s">
        <v>59</v>
      </c>
      <c r="F12" s="37" t="s">
        <v>60</v>
      </c>
      <c r="G12" s="37" t="s">
        <v>61</v>
      </c>
      <c r="H12" s="42" t="s">
        <v>62</v>
      </c>
    </row>
    <row r="13" spans="2:8" ht="15" thickBot="1" x14ac:dyDescent="0.35">
      <c r="B13" s="41" t="s">
        <v>64</v>
      </c>
      <c r="C13" s="37" t="s">
        <v>65</v>
      </c>
      <c r="D13" s="37" t="s">
        <v>66</v>
      </c>
      <c r="E13" s="37" t="s">
        <v>67</v>
      </c>
      <c r="F13" s="45" t="s">
        <v>68</v>
      </c>
      <c r="G13" s="37" t="s">
        <v>48</v>
      </c>
      <c r="H13" s="37" t="s">
        <v>69</v>
      </c>
    </row>
    <row r="14" spans="2:8" ht="15" thickBot="1" x14ac:dyDescent="0.35">
      <c r="B14" s="41" t="s">
        <v>70</v>
      </c>
      <c r="C14" s="37" t="s">
        <v>71</v>
      </c>
      <c r="D14" s="37" t="s">
        <v>66</v>
      </c>
      <c r="E14" s="37" t="s">
        <v>72</v>
      </c>
      <c r="F14" s="45" t="s">
        <v>68</v>
      </c>
      <c r="G14" s="37" t="s">
        <v>48</v>
      </c>
      <c r="H14" s="37" t="s">
        <v>73</v>
      </c>
    </row>
    <row r="15" spans="2:8" ht="15" thickBot="1" x14ac:dyDescent="0.35">
      <c r="B15" s="41" t="s">
        <v>74</v>
      </c>
      <c r="C15" s="37" t="s">
        <v>75</v>
      </c>
      <c r="D15" s="37" t="s">
        <v>66</v>
      </c>
      <c r="E15" s="37" t="s">
        <v>76</v>
      </c>
      <c r="F15" s="45" t="s">
        <v>68</v>
      </c>
      <c r="G15" s="37" t="s">
        <v>49</v>
      </c>
      <c r="H15" s="37" t="s">
        <v>77</v>
      </c>
    </row>
    <row r="17" spans="2:10" x14ac:dyDescent="0.3">
      <c r="B17" s="43"/>
    </row>
    <row r="19" spans="2:10" ht="14.4" customHeight="1" x14ac:dyDescent="0.3">
      <c r="B19" s="44"/>
      <c r="C19" s="44"/>
      <c r="D19" s="44"/>
      <c r="E19" s="44"/>
      <c r="F19" s="44"/>
      <c r="G19" s="44"/>
      <c r="H19" s="44"/>
      <c r="I19" s="44"/>
      <c r="J19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Solar</vt:lpstr>
      <vt:lpstr>Wind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ofa</dc:creator>
  <cp:lastModifiedBy>Amali Shaw</cp:lastModifiedBy>
  <dcterms:created xsi:type="dcterms:W3CDTF">2011-08-04T10:22:57Z</dcterms:created>
  <dcterms:modified xsi:type="dcterms:W3CDTF">2016-01-28T07:12:33Z</dcterms:modified>
</cp:coreProperties>
</file>